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Rebecca\URUDŽBENI ZAPISNIK\2022. - URUDŽBENI ZAPISNIK\03 GOSPODARSTVO\36 GRADITELJSTVO, KOMUNALNI POSLOVI, ITD\361-01 GRADNJA OBJEKATA - OPĆENITO\NADOGRADNJA - SPORTSKI OBJEKT PODCRKAVLJE\jednostavna nabava\"/>
    </mc:Choice>
  </mc:AlternateContent>
  <bookViews>
    <workbookView xWindow="0" yWindow="0" windowWidth="28800" windowHeight="12345" tabRatio="500"/>
  </bookViews>
  <sheets>
    <sheet name="TROŠKOVNIK ARH" sheetId="5" r:id="rId1"/>
    <sheet name="TROŠKOVNIK VODA" sheetId="6" r:id="rId2"/>
    <sheet name="TROŠKOVNIK KANAL" sheetId="7" r:id="rId3"/>
    <sheet name="REKAPITULACIJA" sheetId="8" r:id="rId4"/>
  </sheets>
  <externalReferences>
    <externalReference r:id="rId5"/>
    <externalReference r:id="rId6"/>
  </externalReferences>
  <definedNames>
    <definedName name="_Fill" localSheetId="3" hidden="1">#REF!</definedName>
    <definedName name="_Fill" hidden="1">#REF!</definedName>
    <definedName name="_Key1" localSheetId="3" hidden="1">#REF!</definedName>
    <definedName name="_Key1" hidden="1">#REF!</definedName>
    <definedName name="_Key2" localSheetId="3" hidden="1">#REF!</definedName>
    <definedName name="_Key2" hidden="1">#REF!</definedName>
    <definedName name="_Sort" hidden="1">#REF!</definedName>
    <definedName name="BR_PROJEKTA" localSheetId="3">[1]OSN_POD!$F$7</definedName>
    <definedName name="BR_PROJEKTA" localSheetId="0">[1]OSN_POD!$F$7</definedName>
    <definedName name="BR_PROJEKTA" localSheetId="2">[1]OSN_POD!$F$7</definedName>
    <definedName name="BR_PROJEKTA" localSheetId="1">[1]OSN_POD!$F$7</definedName>
    <definedName name="BR_PROJEKTA">[2]OSN_POD!$F$7</definedName>
    <definedName name="DATUM_DANAS" localSheetId="3">[1]OSN_POD!$F$9</definedName>
    <definedName name="DATUM_DANAS" localSheetId="0">[1]OSN_POD!$F$9</definedName>
    <definedName name="DATUM_DANAS" localSheetId="2">[1]OSN_POD!$F$9</definedName>
    <definedName name="DATUM_DANAS" localSheetId="1">[1]OSN_POD!$F$9</definedName>
    <definedName name="DATUM_DANAS">[2]OSN_POD!$F$9</definedName>
    <definedName name="GRAĐEVINA" localSheetId="3">[1]OSN_POD!$C$4</definedName>
    <definedName name="GRAĐEVINA" localSheetId="0">[1]OSN_POD!$C$4</definedName>
    <definedName name="GRAĐEVINA" localSheetId="2">[1]OSN_POD!$C$4</definedName>
    <definedName name="GRAĐEVINA" localSheetId="1">[1]OSN_POD!$C$4</definedName>
    <definedName name="GRAĐEVINA">[2]OSN_POD!$C$4</definedName>
    <definedName name="INVESTITOR" localSheetId="3">[1]OSN_POD!$C$2</definedName>
    <definedName name="INVESTITOR" localSheetId="0">[1]OSN_POD!$C$2</definedName>
    <definedName name="INVESTITOR" localSheetId="2">[1]OSN_POD!$C$2</definedName>
    <definedName name="INVESTITOR" localSheetId="1">[1]OSN_POD!$C$2</definedName>
    <definedName name="INVESTITOR">[2]OSN_POD!$C$2</definedName>
    <definedName name="_xlnm.Print_Titles" localSheetId="3">REKAPITULACIJA!#REF!</definedName>
    <definedName name="_xlnm.Print_Titles" localSheetId="0">'TROŠKOVNIK ARH'!#REF!</definedName>
    <definedName name="_xlnm.Print_Titles" localSheetId="2">'TROŠKOVNIK KANAL'!#REF!</definedName>
    <definedName name="_xlnm.Print_Titles" localSheetId="1">'TROŠKOVNIK VODA'!#REF!</definedName>
    <definedName name="KAT_CES" localSheetId="3">[1]OSN_POD!$F$12</definedName>
    <definedName name="KAT_CES" localSheetId="0">[1]OSN_POD!$F$12</definedName>
    <definedName name="KAT_CES" localSheetId="2">[1]OSN_POD!$F$12</definedName>
    <definedName name="KAT_CES" localSheetId="1">[1]OSN_POD!$F$12</definedName>
    <definedName name="KAT_CES">[2]OSN_POD!$F$12</definedName>
    <definedName name="KAT_OPC" localSheetId="3">[1]OSN_POD!$F$13</definedName>
    <definedName name="KAT_OPC" localSheetId="0">[1]OSN_POD!$F$13</definedName>
    <definedName name="KAT_OPC" localSheetId="2">[1]OSN_POD!$F$13</definedName>
    <definedName name="KAT_OPC" localSheetId="1">[1]OSN_POD!$F$13</definedName>
    <definedName name="KAT_OPC">[2]OSN_POD!$F$13</definedName>
    <definedName name="MJESEC" localSheetId="3">[1]OSN_POD!$F$10</definedName>
    <definedName name="MJESEC" localSheetId="0">[1]OSN_POD!$F$10</definedName>
    <definedName name="MJESEC" localSheetId="2">[1]OSN_POD!$F$10</definedName>
    <definedName name="MJESEC" localSheetId="1">[1]OSN_POD!$F$10</definedName>
    <definedName name="MJESEC">[2]OSN_POD!$F$10</definedName>
    <definedName name="_xlnm.Print_Area" localSheetId="3">REKAPITULACIJA!#REF!</definedName>
    <definedName name="_xlnm.Print_Area" localSheetId="0">'TROŠKOVNIK ARH'!$A$1:$F$72</definedName>
    <definedName name="_xlnm.Print_Area" localSheetId="2">'TROŠKOVNIK KANAL'!$A$2:$F$35</definedName>
    <definedName name="_xlnm.Print_Area" localSheetId="1">'TROŠKOVNIK VODA'!$A$2:$F$46</definedName>
    <definedName name="PROJEKTANT1" localSheetId="3">[1]OSN_POD!$C$15</definedName>
    <definedName name="PROJEKTANT1" localSheetId="0">[1]OSN_POD!$C$15</definedName>
    <definedName name="PROJEKTANT1" localSheetId="2">[1]OSN_POD!$C$15</definedName>
    <definedName name="PROJEKTANT1" localSheetId="1">[1]OSN_POD!$C$15</definedName>
    <definedName name="PROJEKTANT1">[2]OSN_POD!$C$15</definedName>
  </definedNames>
  <calcPr calcId="162913"/>
</workbook>
</file>

<file path=xl/calcChain.xml><?xml version="1.0" encoding="utf-8"?>
<calcChain xmlns="http://schemas.openxmlformats.org/spreadsheetml/2006/main">
  <c r="F114" i="5" l="1"/>
  <c r="F113" i="5"/>
  <c r="F112" i="5"/>
  <c r="F111" i="5"/>
  <c r="F110" i="5"/>
  <c r="F109" i="5"/>
  <c r="F108" i="5"/>
  <c r="F107" i="5"/>
  <c r="F106" i="5"/>
  <c r="F105" i="5"/>
  <c r="F104" i="5"/>
  <c r="F103" i="5"/>
  <c r="F102" i="5"/>
  <c r="F91" i="5"/>
  <c r="F90" i="5"/>
  <c r="F89" i="5"/>
  <c r="F88" i="5"/>
  <c r="F87" i="5"/>
  <c r="F86" i="5"/>
  <c r="F85" i="5"/>
  <c r="F84" i="5"/>
  <c r="F100" i="5"/>
  <c r="F99" i="5"/>
  <c r="F98" i="5"/>
  <c r="F97" i="5"/>
  <c r="F96" i="5"/>
  <c r="F95" i="5"/>
  <c r="F94" i="5"/>
  <c r="F93" i="5"/>
  <c r="F83" i="5"/>
  <c r="F82" i="5"/>
  <c r="F81" i="5"/>
  <c r="F80" i="5"/>
  <c r="F77" i="5"/>
  <c r="F76" i="5"/>
  <c r="F75" i="5"/>
  <c r="F74" i="5"/>
  <c r="F78" i="5" l="1"/>
  <c r="F22" i="5"/>
  <c r="B6" i="8" l="1"/>
  <c r="B5" i="8"/>
  <c r="F32" i="7" l="1"/>
  <c r="F28" i="7"/>
  <c r="F26" i="7"/>
  <c r="F25" i="7"/>
  <c r="D15" i="7"/>
  <c r="F15" i="7" s="1"/>
  <c r="D14" i="7"/>
  <c r="F14" i="7" s="1"/>
  <c r="D13" i="7"/>
  <c r="F13" i="7" s="1"/>
  <c r="D11" i="7"/>
  <c r="F11" i="7" s="1"/>
  <c r="D10" i="7"/>
  <c r="F10" i="7" s="1"/>
  <c r="D9" i="7"/>
  <c r="F9" i="7" s="1"/>
  <c r="D7" i="7"/>
  <c r="D6" i="7"/>
  <c r="F6" i="7" s="1"/>
  <c r="D5" i="7"/>
  <c r="F23" i="7"/>
  <c r="F24" i="7"/>
  <c r="F70" i="5"/>
  <c r="F69" i="5"/>
  <c r="D16" i="7" l="1"/>
  <c r="D17" i="7" s="1"/>
  <c r="F71" i="5"/>
  <c r="F31" i="6" l="1"/>
  <c r="F22" i="6"/>
  <c r="F20" i="6"/>
  <c r="F17" i="6"/>
  <c r="F18" i="6"/>
  <c r="F14" i="6"/>
  <c r="D6" i="6" l="1"/>
  <c r="D5" i="6"/>
  <c r="D4" i="6"/>
  <c r="D65" i="5"/>
  <c r="D56" i="5"/>
  <c r="D53" i="5"/>
  <c r="D34" i="5"/>
  <c r="D36" i="5" s="1"/>
  <c r="D28" i="5"/>
  <c r="F15" i="5"/>
  <c r="F12" i="5"/>
  <c r="D8" i="5"/>
  <c r="D6" i="5"/>
  <c r="F7" i="5"/>
  <c r="D5" i="5"/>
  <c r="F5" i="5" s="1"/>
  <c r="D4" i="5"/>
  <c r="D7" i="6" l="1"/>
  <c r="D8" i="6" s="1"/>
  <c r="B41" i="7" l="1"/>
  <c r="B40" i="7"/>
  <c r="B35" i="7"/>
  <c r="F34" i="7"/>
  <c r="F33" i="7"/>
  <c r="F31" i="7"/>
  <c r="F30" i="7"/>
  <c r="F29" i="7"/>
  <c r="F27" i="7"/>
  <c r="F22" i="7"/>
  <c r="F21" i="7"/>
  <c r="B18" i="7"/>
  <c r="F17" i="7"/>
  <c r="F16" i="7"/>
  <c r="F12" i="7"/>
  <c r="F8" i="7"/>
  <c r="F7" i="7"/>
  <c r="F5" i="7"/>
  <c r="F4" i="7"/>
  <c r="B53" i="6"/>
  <c r="B52" i="6"/>
  <c r="B51" i="6"/>
  <c r="B46" i="6"/>
  <c r="F45" i="6"/>
  <c r="F44" i="6"/>
  <c r="F43" i="6"/>
  <c r="F42" i="6"/>
  <c r="F41" i="6"/>
  <c r="F40" i="6"/>
  <c r="F39" i="6"/>
  <c r="B36" i="6"/>
  <c r="F35" i="6"/>
  <c r="F34" i="6"/>
  <c r="F33" i="6"/>
  <c r="F32" i="6"/>
  <c r="F30" i="6"/>
  <c r="F29" i="6"/>
  <c r="F28" i="6"/>
  <c r="F27" i="6"/>
  <c r="F26" i="6"/>
  <c r="F25" i="6"/>
  <c r="F24" i="6"/>
  <c r="F23" i="6"/>
  <c r="F21" i="6"/>
  <c r="F19" i="6"/>
  <c r="F16" i="6"/>
  <c r="F15" i="6"/>
  <c r="F13" i="6"/>
  <c r="F12" i="6"/>
  <c r="B9" i="6"/>
  <c r="F8" i="6"/>
  <c r="F7" i="6"/>
  <c r="F6" i="6"/>
  <c r="F5" i="6"/>
  <c r="F4" i="6"/>
  <c r="F66" i="5"/>
  <c r="F65" i="5"/>
  <c r="F62" i="5"/>
  <c r="F63" i="5" s="1"/>
  <c r="F59" i="5"/>
  <c r="F58" i="5"/>
  <c r="F56" i="5"/>
  <c r="F55" i="5"/>
  <c r="F54" i="5"/>
  <c r="F53" i="5"/>
  <c r="F49" i="5"/>
  <c r="F48" i="5"/>
  <c r="F47" i="5"/>
  <c r="F46" i="5"/>
  <c r="F45" i="5"/>
  <c r="F44" i="5"/>
  <c r="F43" i="5"/>
  <c r="F42" i="5"/>
  <c r="F41" i="5"/>
  <c r="F40" i="5"/>
  <c r="F39" i="5"/>
  <c r="F36" i="5"/>
  <c r="F35" i="5"/>
  <c r="F34" i="5"/>
  <c r="F33" i="5"/>
  <c r="F32" i="5"/>
  <c r="F31" i="5"/>
  <c r="F28" i="5"/>
  <c r="F27" i="5"/>
  <c r="F26" i="5"/>
  <c r="F25" i="5"/>
  <c r="F19" i="5"/>
  <c r="F18" i="5"/>
  <c r="B16" i="5"/>
  <c r="F14" i="5"/>
  <c r="F13" i="5"/>
  <c r="F11" i="5"/>
  <c r="F8" i="5"/>
  <c r="F6" i="5"/>
  <c r="F4" i="5"/>
  <c r="F35" i="7" l="1"/>
  <c r="C41" i="7"/>
  <c r="F18" i="7"/>
  <c r="F46" i="6"/>
  <c r="F36" i="6"/>
  <c r="C52" i="6"/>
  <c r="C53" i="6"/>
  <c r="F67" i="5"/>
  <c r="F16" i="5"/>
  <c r="F60" i="5"/>
  <c r="F9" i="5"/>
  <c r="F29" i="5"/>
  <c r="F20" i="5"/>
  <c r="F37" i="5"/>
  <c r="F50" i="5"/>
  <c r="F9" i="6"/>
  <c r="C51" i="6" s="1"/>
  <c r="C40" i="7"/>
  <c r="F23" i="5"/>
  <c r="C42" i="7" l="1"/>
  <c r="C54" i="6"/>
  <c r="C43" i="7" l="1"/>
  <c r="C44" i="7" s="1"/>
  <c r="C6" i="8"/>
  <c r="C55" i="6"/>
  <c r="C56" i="6" s="1"/>
  <c r="C5" i="8"/>
  <c r="C7" i="8" s="1"/>
  <c r="C8" i="8" s="1"/>
  <c r="C9" i="8" s="1"/>
</calcChain>
</file>

<file path=xl/sharedStrings.xml><?xml version="1.0" encoding="utf-8"?>
<sst xmlns="http://schemas.openxmlformats.org/spreadsheetml/2006/main" count="458" uniqueCount="271">
  <si>
    <t>GRAĐ. OBRTNIČKI</t>
  </si>
  <si>
    <t>r/b</t>
  </si>
  <si>
    <t>opis</t>
  </si>
  <si>
    <t>j.m.</t>
  </si>
  <si>
    <t>kol.</t>
  </si>
  <si>
    <t>cijena</t>
  </si>
  <si>
    <t>ukupno</t>
  </si>
  <si>
    <t>1.</t>
  </si>
  <si>
    <t>1.1</t>
  </si>
  <si>
    <t>1.2</t>
  </si>
  <si>
    <t>1.3</t>
  </si>
  <si>
    <t>2.</t>
  </si>
  <si>
    <t>ZEMLJANI RADOVI</t>
  </si>
  <si>
    <t>2.1</t>
  </si>
  <si>
    <t>m2</t>
  </si>
  <si>
    <t>2.2</t>
  </si>
  <si>
    <t>m3</t>
  </si>
  <si>
    <t>2.3</t>
  </si>
  <si>
    <t>2.4</t>
  </si>
  <si>
    <t>3.</t>
  </si>
  <si>
    <t>3.1</t>
  </si>
  <si>
    <t>3.2</t>
  </si>
  <si>
    <t>3.3</t>
  </si>
  <si>
    <t>3.4</t>
  </si>
  <si>
    <t>3.6</t>
  </si>
  <si>
    <t>3.7</t>
  </si>
  <si>
    <t>3.8</t>
  </si>
  <si>
    <t>ZIDARSKI RADOVI</t>
  </si>
  <si>
    <t>m1</t>
  </si>
  <si>
    <t>IZOLATERSKI RADOVI</t>
  </si>
  <si>
    <t>TESARSKI RADOVI</t>
  </si>
  <si>
    <t>KROVOPOKRIVAČKI RADOVI</t>
  </si>
  <si>
    <t>LIMARSKI RADOVI</t>
  </si>
  <si>
    <t>Izrada i montaža vertikalnih odvodnih cijevi Φ75 mm od poc.lima 0,55 mm, sa obujmicama i pričvršćenjem na svakih 2,00 m razmaka od poc.lima 0,55 mm.</t>
  </si>
  <si>
    <t>Izrada i montaža visećih oluka od poc.lima 0,55 mm.</t>
  </si>
  <si>
    <t>Izrada i montaža opšava od poc.lima u boji pokrova, debljine 0.55mm. Stavka uključuje dobavu, izradu i montažu lima, te potrebne vijke i pribor. Obračun po m' limarije. Razvijena širina limenog opšava š = 50 cm.</t>
  </si>
  <si>
    <t>FASADERSKI RADOVI</t>
  </si>
  <si>
    <t xml:space="preserve">Obrada podnožja sokla nadtemelja. Stavka uključuje dobavu i ugradnju XPS polistirena. U cijenu uključene i sve potrebne predradnje: grundiranje, obrada betona i ostale potrebne radnje, osim završne obrade. </t>
  </si>
  <si>
    <t>XPS 8 cm</t>
  </si>
  <si>
    <t>Izrada, dobava i ugradnja vanjskih prozorskih klupčica širine 30cm od granita debljine d=3 cm , sa obrađenim rubom, te bočnim rubovima. U cijeni sav potreban rad i materijal.</t>
  </si>
  <si>
    <t>STOLARSKI RADOVI</t>
  </si>
  <si>
    <t>Izrada, dobava i ugradnja vanjske PVC stolarije u tonu po izboru naručitelja. Obračun po komadu. Zahtjevani Uw=1,40 W/m2K.</t>
  </si>
  <si>
    <t>Okviri vrata izrađeni su od višekomornih profila dubine 70mm.  Profili su ojačani pocinčanim čelikom. Ostakljivanje staklenih dijelova vrši se Izo staklom 4-16-4 s low-e premazom i argonskim punjenjem. Ostali dijelovi vrata ispunjeni su bijelim panelima debljine 24mm</t>
  </si>
  <si>
    <t>Izgled i raspored ostakljenja vrata po izboru investitora</t>
  </si>
  <si>
    <t>Okviri prozora izrađeni su od višekomornih profila dubine 70mm.  Profili su ojačani pocinčanim čelikom. Ostakljivanje se vrši Izo staklom  4-16-4 s low-e premazom i argonskim punjenjem. Otvaranje i postojanje zaštite roletama vidjivi su u shemi.</t>
  </si>
  <si>
    <t>Prozori</t>
  </si>
  <si>
    <t>kom</t>
  </si>
  <si>
    <t>Vanjska vrata</t>
  </si>
  <si>
    <t>Unutarnja vrata - drvena</t>
  </si>
  <si>
    <t>PODOPOLAGAČKI RADOVI</t>
  </si>
  <si>
    <t>Postavljanje unutarnjih keramičkih pločica u boji po izboru investitora uključivo sa fugiranjem i svim  potrošnim materijalom. U cijenu uključeno ljepljenje sokla, kao i sav potreban rad i materijal.</t>
  </si>
  <si>
    <t>pločice</t>
  </si>
  <si>
    <t>sokl</t>
  </si>
  <si>
    <t>Postavljanje unutarnjih zidnih keramičkih pločica u boji po izboru investitora uključivo sa fugiranjem i svim  potrošnim materijalom. U cijenu uključeno ljepljenje sokla, kao i sav potreban rad i materijal.</t>
  </si>
  <si>
    <t>Postavljanje unutarnjih zidnih keramičkih pločica u kuhinji - ploha visine 60 cm, u boji po izboru investitora uključivo sa fugiranjem i svim  potrošnim materijalom. U cijenu uključeno ljepljenje sokla, kao i sav potreban rad i materijal.</t>
  </si>
  <si>
    <t>Postavljanje vanjskih keramičkih pločica u boji po izboru investitora uključivo sa fugiranjem i svim  potrošnim materijalom. U cijenu uključeno ljepljenje sokla, kao i sav potreban rad i materijal.</t>
  </si>
  <si>
    <t>MONTAŽNI RADOVI</t>
  </si>
  <si>
    <t>Izrada pregradnih zidova na pocinčanoj čeličnoj potkonstrukciji sa završnom obradom od gipskartonskih ploča sa gletanjem. Obloga se izvodi dvostrukim platanjem sa svake strane. Radi poboljšanja zvučne izolacije preporuča se ugradanj brtvene trake na spoju profila i zidova/podova. U svemu se pridržavati uputa proizvođača. Obračun po m2 zida.</t>
  </si>
  <si>
    <t>LIČILAČKI RADOVI</t>
  </si>
  <si>
    <t>Ličenje zidova u boji po izboru investitora poludisperzivnim bojama s prethodnim gletanjem i brušenjem.</t>
  </si>
  <si>
    <t>Ličenje stropova u boji po izboru investitora poludisperzivnim bojama s prethodnim gletanjem i brušenjem.</t>
  </si>
  <si>
    <t>REKAPITULACIJA</t>
  </si>
  <si>
    <t>UKUPNO (bez PDV-a)</t>
  </si>
  <si>
    <t>PDV (25%)</t>
  </si>
  <si>
    <t>SVEUKUPNO</t>
  </si>
  <si>
    <t>VODOVOD</t>
  </si>
  <si>
    <t>Strojni i ručni iskop zemlje za rov voda u tlu III.ktg., sa odlaganjem zemlju u stranu. Širina rova 60cm, dubina 120cm. Dno iskopa visinski ručno isplanirati s točnošću: +/- 2 cm tako da na dnu nema rastresite zemlje. Iskopani materijal odlaže se na priručno odlagalište na gradilištu. Obračun po m3 tla u sraslom stanju.</t>
  </si>
  <si>
    <t>Izrada pješčane posteljice vodovodnih cijevi,  frakcije  0-4 mm, u sloju deb. 10 cm., sa nabijanjem i planiranjem posteljice.</t>
  </si>
  <si>
    <t>Zasipavanje položenih vod.cijevi slojem pijeska, frakcije 0-8mm, sa nabijanjem ručnim nabijačem, u sloju 30 cm iznad tjemena cijevi.</t>
  </si>
  <si>
    <t>1.4</t>
  </si>
  <si>
    <t>Zatrpavanje rova materijalom-zemljom iz iskopa, sa nabijanjem ručnim nabijačem, u slojevima po 30 cm.</t>
  </si>
  <si>
    <t>1.5</t>
  </si>
  <si>
    <t>Odvoz viška zemljanog materijala iz iskopa, na deponiju udaljenosti do 5 km.</t>
  </si>
  <si>
    <t>MONTAŽERSKI RADOVI</t>
  </si>
  <si>
    <t>PEHD DN 25 - hladna voda</t>
  </si>
  <si>
    <t>PEHD DN 20 - hladna voda</t>
  </si>
  <si>
    <t>PEHD DN 15 - hladna voda</t>
  </si>
  <si>
    <t>PEHD DN 15 - topla voda</t>
  </si>
  <si>
    <t xml:space="preserve">Dobava i ugradnja kutnog ventila za priključak perilice suđa NO15, sa ručicom. Uključivo sa svim potrebnim fazonskim i spojnim elementima i brtvenim materijalom. Cijena obuhvaća vrijednost svih potrebnih radova i materijala. </t>
  </si>
  <si>
    <t>2.5</t>
  </si>
  <si>
    <t xml:space="preserve">Dobava i ugradnja kutnog ventila za priključak perilice rublja NO15, sa ručicom. Uključivo sa svim potrebnim fazonskim i spojnim elementima i brtvenim materijalom. Cijena obuhvaća vrijednost svih potrebnih radova i materijala. </t>
  </si>
  <si>
    <t>2.6</t>
  </si>
  <si>
    <t xml:space="preserve">Dobava i ugradnja kutnog ventila za jednoručne baterije umivaonika NO15. Uključivo sa svim potrebnim fazonskim i spojnim elementima i brtvenim materijalom. Cijena obuhvaća vrijednost svih potrebnih radova i materijala. </t>
  </si>
  <si>
    <t>2.7</t>
  </si>
  <si>
    <t xml:space="preserve">Dobava i ugradnja kutnog ventila za baterije sudopera NO15. Uključivo sa svim potrebnim fazonskim i spojnim elementima i brtvenim materijalom. Cijena obuhvaća vrijednost svih potrebnih radova i materijala. </t>
  </si>
  <si>
    <t>2.8</t>
  </si>
  <si>
    <t xml:space="preserve">Dobava i ugradnja propusnih ventila sa kromiranom kapom i rozetom. Uključivo sa svim potrebnim fazonskim i spojnim elementima i brtvenim materijalom. Cijena obuhvaća vrijednost svih potrebnih radova i materijala. Razni promjeri. </t>
  </si>
  <si>
    <t>2.9</t>
  </si>
  <si>
    <t>Spajanje instalacija tople vode na sistem. Komplet : rad+mat.</t>
  </si>
  <si>
    <t>kmpl</t>
  </si>
  <si>
    <t>2.10</t>
  </si>
  <si>
    <t>Spajanje instalacije na postojeći vodovodni priključak</t>
  </si>
  <si>
    <t>2.11</t>
  </si>
  <si>
    <t>Dezinfekcija cjevovoda, i tlačna proba. Dezinfekciju cjevovoda izvršiti prema uputama za dezinfekciju, a tlačnu probu na tlak 1,5 veći od radnog (max.8bara).</t>
  </si>
  <si>
    <t>2.12</t>
  </si>
  <si>
    <t>Dubljene šliceva u zidovima i podovima, te izrada prodora kroz a.b.ploče za postavu cijevi, štemanjem, bušenjem itd. Prosječne dim.šliceva, 10*10 cm. Zidarsko krpanje šliceva nakon postave instalacija u p.c.mortu, širine cca. 10 cm. Obračun po m´.</t>
  </si>
  <si>
    <t>SANITARNI UREĐAJI, PRIBOR I ARMATURE</t>
  </si>
  <si>
    <t xml:space="preserve">Dobava i ugradnja WC školjke od bijele fajanse, kl.A, sa drvenom plast. WC daskom, bešumnim visokomontažnim vodokotlićem, te splavnom cijevi, spojnim crijevom i poteznicom. Stavka obuhvaća sav potreban materijal i rad.Komplet sa izljevom u pod. </t>
  </si>
  <si>
    <t>Dobava i ugradnja umivaonika od bijele fajanse, kl.A, sa dovodom fleksibilnim arm.crijevom,te kromiranim sifonom NO 32, lančićem i čepom. Stavka obuhvaća sav potreban materijal i rad.</t>
  </si>
  <si>
    <t>Dobava i ugradnja perilice suđa</t>
  </si>
  <si>
    <t>Nabava, dobava i ugradnja jednostrukog sudopera za kuhinju sa ocjeđivačem.</t>
  </si>
  <si>
    <t>Dobava i ugradnja pripadajućih jednoručnih mješalica za toplu i hladnu vodu. Stavka uključuje sav potreban materijal i rad</t>
  </si>
  <si>
    <t>Dobava i ugradnja pripadajućih jednoručnih mješalica za toplu i hladnu vodu za tuševe, bide i kade. Stavka uključuje sav potreban materijal i rad</t>
  </si>
  <si>
    <t>KANALIZACIJA</t>
  </si>
  <si>
    <t>Strojni i ručni iskop zemlje s planiranjem posteljice dna iskopa rova, s točnošću : +/- 2 cm. za rov u tlu III.ktg. Odnos strojni : ručni iskop : 90 : 10 %. Prosječna dubina rova 150cm Uključivo sa odvozom. Obračun po m³.</t>
  </si>
  <si>
    <t>rov za cijevi DN 150 - širina rova 60 cm</t>
  </si>
  <si>
    <t>Izrada pješčane posteljice kanal. cijevi, frakcije  0-4 mm, u sloju deb. 10 cm., sa nabijanjem i planiranjem posteljice.</t>
  </si>
  <si>
    <t>Dobava i ugradnja kanalizacijskih tvrdih PVC cijevi, čvrstoće ≥ 4 kN/m2 (SN 4), sa naglavnim spojevima i svim potrebnim fazonskim komadima, spojnim i brtvenim materijalom za vanjski razvod kanalizacije i razvod ispod podne ploče. PVC cijevi moraju odgovarati kvaliteti po važećim normama. Cijena obuhvaća vrijednost svih potrebnih radova i materijala.  Obračun po m´ ugrađene cijevi sa potrebnim fazonskim komadima</t>
  </si>
  <si>
    <t>PVC DN 150</t>
  </si>
  <si>
    <t>Dobava i ugradnja kanalizacijskih tvrdih PVC cijevi, čvrstoće ≥ 4 kN/m2 (SN 4), sa naglavnim spojevima i svim potrebnim fazonskim komadima, spojnim i brtvenim materijalom za unutarnji razvod kanalizacije po podu prostorije sa spojem na glavni razvod ispod poda i na vertikalu. PVC cijevi moraju odgovarati kvaliteti po važećim normama. Cijena obuhvaća vrijednost svih potrebnih radova i materijala.  Obračun po m´ ugrađene cijevi sa potrebnim fazonskim komadima</t>
  </si>
  <si>
    <t>PVC DN 50</t>
  </si>
  <si>
    <t xml:space="preserve">Dobava i ugradnja podnog sifona sa odvodom: DN 50, 75mm, i perforiranom kromiranom rešetkom 15*15 cm. Cijena obuhvaća vrijednost svih potrebnih radova i materijala. </t>
  </si>
  <si>
    <t>Ispitivanje protočnosti i vodonepropusnosti kanalizacije, sa provođenjem tlačne probe, sa izdavanjem atesta.</t>
  </si>
  <si>
    <t>Nabava i postava toplinske izolacije iznad podne ploče prizemlja debljine 8cm od EPS-a za podno grijanje sa jednim slojem PVC folije d= 0,2 mm iznad toplinske izolacije.</t>
  </si>
  <si>
    <t>Izrada i montaža krovne konstrukcije od crnogorične piljene suhe građe II. klase. U cijenu ulazi trokratni premaz fungicidno-lazurnim premazima svih vidljivih ploha. Boju i nijansu odabrat će projektant-nadzorni inženjer. Obračun po m2 krovne plohe - tlocrtno</t>
  </si>
  <si>
    <t>EPS 14 cm - fasada</t>
  </si>
  <si>
    <t>60/60 cm - zaokretno otklopni</t>
  </si>
  <si>
    <t>Dobava i ugradnja PEHD  cijevi sa svim potrebnim fazonskim i spojnim elementima i brtvenim materijalom, te izrada instalacija vodovoda u građevini prema shemi instalacija. Zaštitu cijevi izvesti u skladu sa uputama proizvođača. Cijena obuhvaća vrijednost svih potrebnih radova i materijala. Obračun po m’ cijevi  topla i hladna voda.</t>
  </si>
  <si>
    <t xml:space="preserve">Dobava i ugradnja kutnog ventila za jednoručne baterije tuša NO15. Uključivo sa svim potrebnim fazonskim i spojnim elementima i brtvenim materijalom. Cijena obuhvaća vrijednost svih potrebnih radova i materijala. </t>
  </si>
  <si>
    <t>2.13</t>
  </si>
  <si>
    <t>Zidanje nosivih zidova blok opekom u pcm-u debljine d=25 cm</t>
  </si>
  <si>
    <t>Zidanje vanjskih nenosivih zidova blok opekom u pcm-u debljine 12 cm (muški WC i hodnik u prizemlju - zid prema sabirnoj jami, zid muškog WC-a prema hodniku u prizemlju, zidovi sanitarnih čvorova i kuhinje prema natkrivenom otvorenom prostoru na 1. katu). Obračun po m2</t>
  </si>
  <si>
    <t>Žbukanje unutarnjih ploha stropova grubim i finim slojem vapnene žbuke uključivo sa pripremom podloge i potrebnom skelom.</t>
  </si>
  <si>
    <t>Žbukanje unutarnjih ploha zidova  grubim i finim slojem vapnene žbuke uključivo sa pripremom podloge i potrebnom skelom.</t>
  </si>
  <si>
    <t>Izrada rabiciranog cementnog estriha d=5cm iznad toplinske izolacije poda sa slojem PE folije između estriha i termoizolacije. Obračun po m2.</t>
  </si>
  <si>
    <t>Izvedba horizontalne hidroizolacije poda prizemlja građevine, hidroizol. trakom za zavarivanje, V3 u dva sloja, s hladnim premazom Recitolom, te povezivanje sa hidroizolacijom postojećeg dijela. Polaganje se vrši na suhu i očišćenu podlogu s potrebnim preklopima : min. 10 cm. Izolaciju podići na zid min. 15cm. Obračun po m2 površine izvedene hidroizolacije.</t>
  </si>
  <si>
    <t>Nabava i postava toplinske izolacije iznad stropa prizemlja od EPS-a debljine d=5 cm, sa jednim slojem PVC folije d= 0,2 mm – parne brane ispod toplinske izolacije</t>
  </si>
  <si>
    <t>Mineralna vuna u prizemlju i katu ispod spuštenog stropa</t>
  </si>
  <si>
    <t>Daskanje krovišta. Obračun po m2 krovne plohe</t>
  </si>
  <si>
    <t>opšav ruba krova</t>
  </si>
  <si>
    <t>Završna obrada cijele vanjske fasade dograđenog dijela građevine.  Na osušenu podložnu konstrukciju fasade se postavlja završni dekorativni sloj na akrilatnoj osnovi, boja/ton po izboru Investitora, a u dogovoru s projektantom i nadzornim inženjerom.</t>
  </si>
  <si>
    <t>Izrada vanjske fasade dograđenog dijela građevine sistem "Demit" ili. sl. Stavka uključuje dobavu i ugradnju EPS polistirena ,koji se na zid postavlja ljepljenjem polimernim ljepilom, te dodatno sa originalnim tiplama proizvođača (do 5 kom/m2). Na termoizolaciju se postavlja sloj ljepila sa arm. mrežicom (tekstilno-staklena), alkalno postojana.  Za ugradnju oko otvora koristiti špaletne elemente debljine 5cm. Stavka uključuje i dobavu i ugradnju kutnih alu-profila za vanjsku upotrebu, te profila za soklove. Potrebno grundiranje uključeno u cijenu, osim završne obrade. Stavka uključuje i praćenja izvedbe od strane tehnologa isporučioca sustava, ukjučivo sa izdavanjem odgovarajuće potvrde o kvaliteti izvedbe. Obračun po m2 fasade.</t>
  </si>
  <si>
    <t>130/110 - zaokretno otklopni</t>
  </si>
  <si>
    <t>90/205 - vanjska vrata</t>
  </si>
  <si>
    <t>70/205 cm</t>
  </si>
  <si>
    <t>Ugradnja vodomjera kao Kombinirani vodomjer C4000 (inline) DN 50, ili jednakovrijedan, za hidrantsku mrežu</t>
  </si>
  <si>
    <t>Dobava i ugradnja PEHD cijevi sa svim potrebnim fazonskim i spojnim elementima i brtvenim materijalom za izradu vanjskog dijela vodovodne i hidrantske mreže za radni tlak do10 bara. Cijena obuhvaća vrijednost svih potrebnih radova i materijala, za izradu cjevovoda od građevine do bunara. Obračun po m´ ugrađene cijevi</t>
  </si>
  <si>
    <t>PEHD DN 40 - hidrantska mreža</t>
  </si>
  <si>
    <t>PEHD DN 32 - hidrantska mreža</t>
  </si>
  <si>
    <t>PEHD DN 32 - hladna voda</t>
  </si>
  <si>
    <t>PEHD DN 25 - topla voda</t>
  </si>
  <si>
    <t>PEHD DN 20 - topla voda</t>
  </si>
  <si>
    <t xml:space="preserve">Dobava i ugradnja kutnog ventila za priključak WC vodokotlića i pisoara NO15, sa ručicom. Uključivo sa svim potrebnim fazonskim i spojnim elementima i brtvenim materijalom. Cijena obuhvaća vrijednost svih potrebnih radova i materijala. </t>
  </si>
  <si>
    <t>Dobava i ugradnja pisoara od bijele fajanse, kl.A, sa dovodom. Stavka obuhvaća sav potreban materijal i rad.</t>
  </si>
  <si>
    <t>ZAŠTITA OD POŽARA</t>
  </si>
  <si>
    <t>Dobava i ugradnja na zid ručnog aparata za suho gašenje požara tip S-6+ (visina ugradnje +1.5 m). U cijenu su uključene vrijednosti svih radova i materijal.</t>
  </si>
  <si>
    <t>Nabava, doprema na gradilište i montaža zidnih protupožarnih hidranata HRN EN 671–1 komplet s pripadajućom opremom:
 - bubanj Ø 590 x 145 s kočnicom i priključnim crijevom
 - vatrogasna cijev DN 25  EBN 694 dužine 30 m
 - kutni ventil Ms 2" sa stabilnom spojnicom (Al) Ø 52 mm
 - mlaznica Ø 52 mm Al sa zasunom
 - tlačna spojnica Ø 25 mm
 - reducir spojnica Ø 25 mm s kosim grlom Ø 25 mm.
Obračun po kompletno ugrađenom hidrantu.</t>
  </si>
  <si>
    <t>PVC DN 100</t>
  </si>
  <si>
    <t>PVC DN 125</t>
  </si>
  <si>
    <t>rov za cijevi DN 125 - širina rova 60 cm</t>
  </si>
  <si>
    <t>rov za cijevi DN 100 - širina rova 60 cm</t>
  </si>
  <si>
    <t>Dobava i ugradnja kanalizacijskih tvrdih PVC cijevi, čvrstoće ≥ 4 kN/m2 (SN 4), sa naglavnim spojevima i svim potrebnim fazonskim komadima, spojnim i brtvenim materijalom za izvedbu vertikala kanalizacije sa spojem na glavni razvod . PVC cijevi moraju odgovarati kvaliteti po važećim normama. Cijena obuhvaća vrijednost svih potrebnih radova i materijala.  Obračun po m´ ugrađene cijevi sa potrebnim fazonskim komadima</t>
  </si>
  <si>
    <t>PVC DN 70</t>
  </si>
  <si>
    <t>Spajanje novoizvedenog dijela kanalizacijeske mreže na postojeću sabirnu jamu na lokaciji. Cijena obuhvaća sav potreban rad i materijal.</t>
  </si>
  <si>
    <t>Dobava materijala te izrada hidroizolacije na bazi mekog PVC-a, armirana poliesterskom mrežicom, UV stabiliziranom, debljine 1,5 mm na otvorenom natkrivenom prostoru (ravnom krovu) na 1. katu. Trake se polažu direktno na kamenu vunu. Mehaničko pričvršćenje izvodi se nehrđajućim vijcima sa širokom podložnom pločicom od 8 kom/m2. Spojevi se obrađuju toplinskim ili kemijskim putem sa širinom spoja od min. 40 mm i preklopom traka min. 10 cm u skladu s propisanim normama od strane proizvođača trake. Hidroizolacija se na detaljima učvršćuje plastificiranim limovima istog proizvođača i hermetizira po potrebi poliuretanskim kitovima. Po obodu ravnoga krova ( atika ), te na prodorima dimnjaka, svjetlarnika i ventilacionih kanala hidroizolacija se zadiže u visini od 40 cm ( opisano i obračunato u st. 2.6.) Kvaliteta ugrađene hidroizolacije dokazuje se ispitivanjem vodenom probom u trajanju minimalno 24 sata, a predaje upisom u građevinski dnevnik. U cijenu uključiti sav potreban rad i materijal te sve mjere osiguranja.  Obračun po m2 površine izvedene hidroizolacije.</t>
  </si>
  <si>
    <t>UKUPNA VRIJEDNOST RADOVA</t>
  </si>
  <si>
    <t>1</t>
  </si>
  <si>
    <t>2</t>
  </si>
  <si>
    <t>3</t>
  </si>
  <si>
    <t>Dobava i postava pokrova od čeličnog pocinčanog profiliranog lima tip kao T 40/250 debljine 0,5 mm u boji po izboru investitora.  Limeni pokrov se učvršćenje za sekundarne nosače u skladu sa uputama proizvođača. Stavka obuhvaća i sav potreban rad i materijal uključujući pričvrsni i brtveni materijal (vijci, brtve, podložne pločice, silikonski kit). Obavezna izmjera na licu mjesta.</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</si>
  <si>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</si>
  <si>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</si>
  <si>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</si>
  <si>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</si>
  <si>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</si>
  <si>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</si>
  <si>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</si>
  <si>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</si>
  <si>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</si>
  <si>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</si>
  <si>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</si>
  <si>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</si>
  <si>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</si>
  <si>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</si>
  <si>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</si>
  <si>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</si>
  <si>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</si>
  <si>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</si>
  <si>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</si>
  <si>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</si>
  <si>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</si>
  <si>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</si>
  <si>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</si>
  <si>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</si>
  <si>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</si>
  <si>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</si>
  <si>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</si>
  <si>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</si>
  <si>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</si>
  <si>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</si>
  <si>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ELEKTRO RADOVI</t>
  </si>
  <si>
    <t>34</t>
  </si>
  <si>
    <t>gruba montaža</t>
  </si>
  <si>
    <t>podcinčana traka 25*4 mm</t>
  </si>
  <si>
    <t>m</t>
  </si>
  <si>
    <t>35</t>
  </si>
  <si>
    <t>phd cijev 50 mm</t>
  </si>
  <si>
    <t>36</t>
  </si>
  <si>
    <t>kabel 3 x 1,5 mm</t>
  </si>
  <si>
    <t>37</t>
  </si>
  <si>
    <t>kabel 3 x 2,5 mm</t>
  </si>
  <si>
    <t>38</t>
  </si>
  <si>
    <t>kabel 5 x 2,5 mm</t>
  </si>
  <si>
    <t>39</t>
  </si>
  <si>
    <t>kabel  5 x 1,5 mm</t>
  </si>
  <si>
    <t>40</t>
  </si>
  <si>
    <t>cs cijev promjera 20 mm</t>
  </si>
  <si>
    <t>41</t>
  </si>
  <si>
    <t>cs cijev promjera 25 mm</t>
  </si>
  <si>
    <t>42</t>
  </si>
  <si>
    <t>cs cijev promjera 40 mm</t>
  </si>
  <si>
    <t>43</t>
  </si>
  <si>
    <t>razvodni ormarić 36 mj</t>
  </si>
  <si>
    <t>44</t>
  </si>
  <si>
    <t>razvodni ormarić 24 mj</t>
  </si>
  <si>
    <t>45</t>
  </si>
  <si>
    <t>kabel ppl 5 x 0,75 mm</t>
  </si>
  <si>
    <t>46</t>
  </si>
  <si>
    <t>žica zauzemljenje 16 mm</t>
  </si>
  <si>
    <t>47</t>
  </si>
  <si>
    <t>itp cat6e za tel. instalaciju</t>
  </si>
  <si>
    <t>48</t>
  </si>
  <si>
    <t>antenski kabel</t>
  </si>
  <si>
    <t>49</t>
  </si>
  <si>
    <t>kabel  5 x 10 mm</t>
  </si>
  <si>
    <t>50</t>
  </si>
  <si>
    <t>izrada mjernog spoja</t>
  </si>
  <si>
    <t>51</t>
  </si>
  <si>
    <t>kabel 5 x 6 mm</t>
  </si>
  <si>
    <t>52</t>
  </si>
  <si>
    <t>kutija podžbukna za izjednačenje potencijala</t>
  </si>
  <si>
    <t>fina montaža</t>
  </si>
  <si>
    <t>53</t>
  </si>
  <si>
    <t>obični prekidač</t>
  </si>
  <si>
    <t xml:space="preserve">kom </t>
  </si>
  <si>
    <t>54</t>
  </si>
  <si>
    <t>izmjenični prekidač</t>
  </si>
  <si>
    <t>55</t>
  </si>
  <si>
    <t>serijski prekidač</t>
  </si>
  <si>
    <t>56</t>
  </si>
  <si>
    <t>podžbukna utčnica</t>
  </si>
  <si>
    <t>57</t>
  </si>
  <si>
    <t>nužna lampa 3W sa baterijom od 3Ah</t>
  </si>
  <si>
    <t>58</t>
  </si>
  <si>
    <t>Spajanje RO2 sa svom opremom</t>
  </si>
  <si>
    <t>komplet</t>
  </si>
  <si>
    <t>59</t>
  </si>
  <si>
    <t>spajanje EO3</t>
  </si>
  <si>
    <t>60</t>
  </si>
  <si>
    <t>lampa 18w 4000k</t>
  </si>
  <si>
    <t>61</t>
  </si>
  <si>
    <t>lampa 2*18Wip65</t>
  </si>
  <si>
    <t>lampa sa senzorom pokreta 18W</t>
  </si>
  <si>
    <t>62</t>
  </si>
  <si>
    <t>63</t>
  </si>
  <si>
    <t>64</t>
  </si>
  <si>
    <t>65</t>
  </si>
  <si>
    <t>66</t>
  </si>
  <si>
    <t>67</t>
  </si>
  <si>
    <t>68</t>
  </si>
  <si>
    <t>69</t>
  </si>
  <si>
    <t>70</t>
  </si>
  <si>
    <t>71</t>
  </si>
  <si>
    <t>72</t>
  </si>
  <si>
    <t>73</t>
  </si>
  <si>
    <t>aluminijska žica 10 mm</t>
  </si>
  <si>
    <t>križna spojnica traka profil</t>
  </si>
  <si>
    <t>križna spojnica traka pofil</t>
  </si>
  <si>
    <t xml:space="preserve">mjerenje gromobranske instalacije </t>
  </si>
  <si>
    <t>solarni paneli jačine 33 W(kom9)sa inverterom jačine 3kW - nabava, ugradnja i puštanje u pogon</t>
  </si>
  <si>
    <t>GRAĐEVINSKO-OBRTNIČKI RADOVI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</si>
</sst>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kn&quot;"/>
  </numFmts>
  <fonts count="26"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1"/>
    </font>
    <font>
      <sz val="10"/>
      <name val="Arial"/>
      <family val="2"/>
      <charset val="238"/>
    </font>
    <font>
      <sz val="10"/>
      <name val="Arial"/>
      <family val="2"/>
    </font>
    <font>
      <sz val="10"/>
      <name val="Times New Roman CE"/>
      <charset val="238"/>
    </font>
    <font>
      <b/>
      <sz val="20"/>
      <color theme="1"/>
      <name val="Arial"/>
      <family val="2"/>
      <charset val="238"/>
    </font>
    <font>
      <sz val="10"/>
      <color theme="1"/>
      <name val="Calibri"/>
      <family val="2"/>
      <charset val="238"/>
      <scheme val="minor"/>
    </font>
    <font>
      <b/>
      <sz val="10"/>
      <color theme="1"/>
      <name val="Calibri"/>
      <family val="2"/>
      <charset val="238"/>
      <scheme val="minor"/>
    </font>
    <font>
      <i/>
      <sz val="10"/>
      <color theme="1"/>
      <name val="Calibri"/>
      <family val="2"/>
      <charset val="238"/>
      <scheme val="minor"/>
    </font>
    <font>
      <sz val="10"/>
      <name val="Calibri"/>
      <family val="2"/>
      <charset val="238"/>
      <scheme val="minor"/>
    </font>
    <font>
      <b/>
      <sz val="14"/>
      <color theme="1"/>
      <name val="Calibri"/>
      <family val="2"/>
      <charset val="238"/>
      <scheme val="minor"/>
    </font>
    <font>
      <sz val="8"/>
      <name val="Arial"/>
      <family val="2"/>
      <charset val="238"/>
    </font>
  </fonts>
  <fills count="5">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
      <patternFill patternType="solid">
        <fgColor theme="0"/>
        <bgColor indexed="64"/>
      </patternFill>
    </fill>
  </fills>
  <borders count="15">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92">
    <xf numFmtId="0" fontId="0" fillId="0" borderId="0"/>
    <xf numFmtId="0" fontId="15" fillId="0" borderId="0"/>
    <xf numFmtId="0" fontId="14" fillId="0" borderId="0"/>
    <xf numFmtId="0" fontId="14" fillId="0" borderId="0"/>
    <xf numFmtId="0" fontId="13" fillId="0" borderId="0"/>
    <xf numFmtId="0" fontId="13" fillId="0" borderId="0"/>
    <xf numFmtId="0" fontId="16" fillId="0" borderId="0"/>
    <xf numFmtId="0" fontId="13" fillId="0" borderId="0"/>
    <xf numFmtId="0" fontId="13" fillId="0" borderId="0"/>
    <xf numFmtId="0" fontId="13" fillId="0" borderId="0"/>
    <xf numFmtId="0" fontId="12" fillId="0" borderId="0"/>
    <xf numFmtId="0" fontId="11"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7" fillId="0" borderId="0"/>
    <xf numFmtId="0" fontId="7" fillId="0" borderId="0"/>
    <xf numFmtId="0" fontId="7" fillId="0" borderId="0"/>
    <xf numFmtId="0" fontId="6" fillId="0" borderId="0"/>
    <xf numFmtId="0" fontId="5" fillId="0" borderId="0"/>
    <xf numFmtId="0" fontId="5" fillId="0" borderId="0"/>
    <xf numFmtId="0" fontId="5" fillId="0" borderId="0"/>
    <xf numFmtId="0" fontId="5" fillId="0" borderId="0"/>
    <xf numFmtId="0" fontId="5" fillId="0" borderId="0"/>
    <xf numFmtId="0" fontId="16" fillId="0" borderId="0"/>
    <xf numFmtId="0" fontId="5" fillId="0" borderId="0"/>
    <xf numFmtId="0" fontId="17" fillId="0" borderId="0"/>
    <xf numFmtId="0" fontId="18" fillId="0" borderId="0"/>
    <xf numFmtId="0" fontId="18" fillId="0" borderId="0"/>
    <xf numFmtId="0" fontId="1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cellStyleXfs>
  <cellXfs count="229">
    <xf numFmtId="0" fontId="0" fillId="0" borderId="0" xfId="0"/>
    <xf numFmtId="0" fontId="20" fillId="0" borderId="0" xfId="83" applyFont="1" applyAlignment="1">
      <alignment horizontal="center" vertical="top"/>
    </xf>
    <xf numFmtId="0" fontId="20" fillId="0" borderId="0" xfId="84" applyFont="1" applyAlignment="1">
      <alignment horizontal="center" vertical="top"/>
    </xf>
    <xf numFmtId="49" fontId="21" fillId="0" borderId="1" xfId="84" applyNumberFormat="1" applyFont="1" applyBorder="1" applyAlignment="1">
      <alignment horizontal="center" vertical="top"/>
    </xf>
    <xf numFmtId="0" fontId="21" fillId="0" borderId="3" xfId="84" applyFont="1" applyBorder="1" applyAlignment="1">
      <alignment horizontal="left" vertical="top" wrapText="1"/>
    </xf>
    <xf numFmtId="0" fontId="21" fillId="0" borderId="4" xfId="84" applyFont="1" applyBorder="1" applyAlignment="1">
      <alignment horizontal="center"/>
    </xf>
    <xf numFmtId="2" fontId="21" fillId="0" borderId="4" xfId="84" applyNumberFormat="1" applyFont="1" applyBorder="1" applyAlignment="1">
      <alignment horizontal="center"/>
    </xf>
    <xf numFmtId="164" fontId="21" fillId="0" borderId="4" xfId="84" applyNumberFormat="1" applyFont="1" applyBorder="1" applyAlignment="1">
      <alignment horizontal="center"/>
    </xf>
    <xf numFmtId="0" fontId="21" fillId="0" borderId="0" xfId="84" applyFont="1" applyAlignment="1">
      <alignment horizontal="center" vertical="top"/>
    </xf>
    <xf numFmtId="49" fontId="20" fillId="0" borderId="1" xfId="84" applyNumberFormat="1" applyFont="1" applyBorder="1" applyAlignment="1">
      <alignment horizontal="center" vertical="top"/>
    </xf>
    <xf numFmtId="0" fontId="20" fillId="0" borderId="1" xfId="84" applyFont="1" applyBorder="1" applyAlignment="1">
      <alignment horizontal="left" vertical="top" wrapText="1"/>
    </xf>
    <xf numFmtId="0" fontId="20" fillId="0" borderId="1" xfId="84" applyFont="1" applyBorder="1" applyAlignment="1">
      <alignment horizontal="center"/>
    </xf>
    <xf numFmtId="2" fontId="20" fillId="0" borderId="1" xfId="84" applyNumberFormat="1" applyFont="1" applyBorder="1" applyAlignment="1">
      <alignment horizontal="center"/>
    </xf>
    <xf numFmtId="164" fontId="20" fillId="0" borderId="1" xfId="84" applyNumberFormat="1" applyFont="1" applyBorder="1" applyAlignment="1">
      <alignment horizontal="center"/>
    </xf>
    <xf numFmtId="49" fontId="20" fillId="0" borderId="6" xfId="84" applyNumberFormat="1" applyFont="1" applyBorder="1" applyAlignment="1">
      <alignment horizontal="center" vertical="top"/>
    </xf>
    <xf numFmtId="0" fontId="20" fillId="0" borderId="6" xfId="84" applyFont="1" applyBorder="1" applyAlignment="1">
      <alignment horizontal="left" vertical="top" wrapText="1"/>
    </xf>
    <xf numFmtId="0" fontId="20" fillId="0" borderId="6" xfId="84" applyFont="1" applyBorder="1" applyAlignment="1">
      <alignment horizontal="center"/>
    </xf>
    <xf numFmtId="2" fontId="20" fillId="0" borderId="6" xfId="84" applyNumberFormat="1" applyFont="1" applyBorder="1" applyAlignment="1">
      <alignment horizontal="center"/>
    </xf>
    <xf numFmtId="164" fontId="20" fillId="0" borderId="6" xfId="84" applyNumberFormat="1" applyFont="1" applyBorder="1" applyAlignment="1">
      <alignment horizontal="center"/>
    </xf>
    <xf numFmtId="49" fontId="20" fillId="0" borderId="7" xfId="84" applyNumberFormat="1" applyFont="1" applyBorder="1" applyAlignment="1">
      <alignment horizontal="center" vertical="top"/>
    </xf>
    <xf numFmtId="0" fontId="20" fillId="0" borderId="7" xfId="84" applyFont="1" applyBorder="1" applyAlignment="1">
      <alignment horizontal="left" vertical="top" wrapText="1" indent="3"/>
    </xf>
    <xf numFmtId="0" fontId="20" fillId="0" borderId="7" xfId="84" applyFont="1" applyBorder="1" applyAlignment="1">
      <alignment horizontal="center"/>
    </xf>
    <xf numFmtId="2" fontId="20" fillId="0" borderId="7" xfId="84" applyNumberFormat="1" applyFont="1" applyBorder="1" applyAlignment="1">
      <alignment horizontal="center"/>
    </xf>
    <xf numFmtId="164" fontId="20" fillId="0" borderId="7" xfId="84" applyNumberFormat="1" applyFont="1" applyBorder="1" applyAlignment="1">
      <alignment horizontal="center"/>
    </xf>
    <xf numFmtId="49" fontId="20" fillId="0" borderId="8" xfId="84" applyNumberFormat="1" applyFont="1" applyBorder="1" applyAlignment="1">
      <alignment horizontal="center" vertical="top"/>
    </xf>
    <xf numFmtId="0" fontId="20" fillId="0" borderId="8" xfId="84" applyFont="1" applyBorder="1" applyAlignment="1">
      <alignment horizontal="left" vertical="top" wrapText="1" indent="3"/>
    </xf>
    <xf numFmtId="0" fontId="20" fillId="0" borderId="8" xfId="84" applyFont="1" applyBorder="1" applyAlignment="1">
      <alignment horizontal="center"/>
    </xf>
    <xf numFmtId="2" fontId="20" fillId="0" borderId="8" xfId="84" applyNumberFormat="1" applyFont="1" applyBorder="1" applyAlignment="1">
      <alignment horizontal="center"/>
    </xf>
    <xf numFmtId="164" fontId="20" fillId="0" borderId="8" xfId="84" applyNumberFormat="1" applyFont="1" applyBorder="1" applyAlignment="1">
      <alignment horizontal="center"/>
    </xf>
    <xf numFmtId="0" fontId="23" fillId="0" borderId="6" xfId="84" applyFont="1" applyBorder="1" applyAlignment="1">
      <alignment horizontal="left" vertical="top" wrapText="1"/>
    </xf>
    <xf numFmtId="0" fontId="20" fillId="0" borderId="7" xfId="84" applyFont="1" applyBorder="1" applyAlignment="1">
      <alignment horizontal="left" vertical="top" wrapText="1"/>
    </xf>
    <xf numFmtId="0" fontId="20" fillId="0" borderId="7" xfId="84" applyFont="1" applyBorder="1" applyAlignment="1">
      <alignment horizontal="left" vertical="top" wrapText="1" indent="4"/>
    </xf>
    <xf numFmtId="49" fontId="23" fillId="0" borderId="6" xfId="84" applyNumberFormat="1" applyFont="1" applyBorder="1" applyAlignment="1">
      <alignment horizontal="center" vertical="top"/>
    </xf>
    <xf numFmtId="0" fontId="23" fillId="0" borderId="6" xfId="84" applyFont="1" applyBorder="1" applyAlignment="1">
      <alignment horizontal="center"/>
    </xf>
    <xf numFmtId="2" fontId="23" fillId="0" borderId="6" xfId="84" applyNumberFormat="1" applyFont="1" applyBorder="1" applyAlignment="1">
      <alignment horizontal="center"/>
    </xf>
    <xf numFmtId="164" fontId="23" fillId="0" borderId="6" xfId="84" applyNumberFormat="1" applyFont="1" applyBorder="1" applyAlignment="1">
      <alignment horizontal="center"/>
    </xf>
    <xf numFmtId="0" fontId="23" fillId="0" borderId="0" xfId="84" applyFont="1" applyAlignment="1">
      <alignment horizontal="center" vertical="top"/>
    </xf>
    <xf numFmtId="49" fontId="23" fillId="0" borderId="7" xfId="84" applyNumberFormat="1" applyFont="1" applyBorder="1" applyAlignment="1">
      <alignment horizontal="center" vertical="top"/>
    </xf>
    <xf numFmtId="0" fontId="23" fillId="0" borderId="7" xfId="84" applyFont="1" applyBorder="1" applyAlignment="1">
      <alignment horizontal="left" vertical="top" wrapText="1"/>
    </xf>
    <xf numFmtId="0" fontId="23" fillId="0" borderId="7" xfId="84" applyFont="1" applyBorder="1" applyAlignment="1">
      <alignment horizontal="center"/>
    </xf>
    <xf numFmtId="2" fontId="23" fillId="0" borderId="7" xfId="84" applyNumberFormat="1" applyFont="1" applyBorder="1" applyAlignment="1">
      <alignment horizontal="center"/>
    </xf>
    <xf numFmtId="164" fontId="23" fillId="0" borderId="7" xfId="84" applyNumberFormat="1" applyFont="1" applyBorder="1" applyAlignment="1">
      <alignment horizontal="center"/>
    </xf>
    <xf numFmtId="0" fontId="22" fillId="0" borderId="6" xfId="84" applyFont="1" applyBorder="1" applyAlignment="1">
      <alignment horizontal="left" vertical="top" wrapText="1"/>
    </xf>
    <xf numFmtId="0" fontId="22" fillId="0" borderId="7" xfId="84" applyFont="1" applyBorder="1" applyAlignment="1">
      <alignment horizontal="left" vertical="top" wrapText="1"/>
    </xf>
    <xf numFmtId="0" fontId="22" fillId="0" borderId="8" xfId="84" applyFont="1" applyBorder="1" applyAlignment="1">
      <alignment horizontal="left" vertical="top" wrapText="1"/>
    </xf>
    <xf numFmtId="0" fontId="20" fillId="0" borderId="7" xfId="84" applyFont="1" applyBorder="1" applyAlignment="1">
      <alignment horizontal="left" vertical="top" wrapText="1" indent="2"/>
    </xf>
    <xf numFmtId="0" fontId="20" fillId="0" borderId="8" xfId="84" applyFont="1" applyBorder="1" applyAlignment="1">
      <alignment horizontal="left" vertical="top" wrapText="1" indent="2"/>
    </xf>
    <xf numFmtId="164" fontId="23" fillId="0" borderId="8" xfId="84" applyNumberFormat="1" applyFont="1" applyBorder="1" applyAlignment="1">
      <alignment horizontal="center"/>
    </xf>
    <xf numFmtId="164" fontId="23" fillId="0" borderId="1" xfId="84" applyNumberFormat="1" applyFont="1" applyBorder="1" applyAlignment="1">
      <alignment horizontal="center"/>
    </xf>
    <xf numFmtId="0" fontId="20" fillId="0" borderId="0" xfId="84" applyFont="1" applyAlignment="1">
      <alignment horizontal="left" vertical="top" wrapText="1"/>
    </xf>
    <xf numFmtId="0" fontId="20" fillId="0" borderId="0" xfId="84" applyFont="1" applyAlignment="1">
      <alignment horizontal="center"/>
    </xf>
    <xf numFmtId="2" fontId="20" fillId="0" borderId="0" xfId="84" applyNumberFormat="1" applyFont="1" applyAlignment="1">
      <alignment horizontal="center"/>
    </xf>
    <xf numFmtId="164" fontId="20" fillId="0" borderId="0" xfId="84" applyNumberFormat="1" applyFont="1" applyAlignment="1">
      <alignment horizontal="center"/>
    </xf>
    <xf numFmtId="164" fontId="21" fillId="0" borderId="5" xfId="84" applyNumberFormat="1" applyFont="1" applyBorder="1" applyAlignment="1">
      <alignment horizontal="center"/>
    </xf>
    <xf numFmtId="0" fontId="20" fillId="0" borderId="8" xfId="84" applyFont="1" applyBorder="1" applyAlignment="1">
      <alignment horizontal="left" vertical="top" wrapText="1"/>
    </xf>
    <xf numFmtId="164" fontId="20" fillId="0" borderId="0" xfId="85" applyNumberFormat="1" applyFont="1" applyAlignment="1">
      <alignment horizontal="center"/>
    </xf>
    <xf numFmtId="49" fontId="21" fillId="0" borderId="1" xfId="85" applyNumberFormat="1" applyFont="1" applyBorder="1" applyAlignment="1">
      <alignment horizontal="center" vertical="top"/>
    </xf>
    <xf numFmtId="0" fontId="21" fillId="0" borderId="1" xfId="85" applyFont="1" applyBorder="1" applyAlignment="1">
      <alignment horizontal="left" vertical="top" wrapText="1"/>
    </xf>
    <xf numFmtId="49" fontId="20" fillId="0" borderId="0" xfId="84" applyNumberFormat="1" applyFont="1" applyAlignment="1">
      <alignment horizontal="center" vertical="top"/>
    </xf>
    <xf numFmtId="0" fontId="20" fillId="0" borderId="0" xfId="86" applyFont="1" applyAlignment="1">
      <alignment horizontal="center" vertical="top"/>
    </xf>
    <xf numFmtId="49" fontId="20" fillId="3" borderId="1" xfId="86" applyNumberFormat="1" applyFont="1" applyFill="1" applyBorder="1" applyAlignment="1">
      <alignment horizontal="center" vertical="top"/>
    </xf>
    <xf numFmtId="0" fontId="20" fillId="3" borderId="1" xfId="86" applyFont="1" applyFill="1" applyBorder="1" applyAlignment="1">
      <alignment horizontal="center" vertical="top" wrapText="1"/>
    </xf>
    <xf numFmtId="0" fontId="20" fillId="3" borderId="1" xfId="86" applyFont="1" applyFill="1" applyBorder="1" applyAlignment="1">
      <alignment horizontal="center"/>
    </xf>
    <xf numFmtId="2" fontId="20" fillId="3" borderId="1" xfId="86" applyNumberFormat="1" applyFont="1" applyFill="1" applyBorder="1" applyAlignment="1">
      <alignment horizontal="center"/>
    </xf>
    <xf numFmtId="49" fontId="21" fillId="0" borderId="1" xfId="86" applyNumberFormat="1" applyFont="1" applyBorder="1" applyAlignment="1">
      <alignment horizontal="center" vertical="top"/>
    </xf>
    <xf numFmtId="0" fontId="21" fillId="0" borderId="3" xfId="86" applyFont="1" applyBorder="1" applyAlignment="1">
      <alignment horizontal="left" vertical="top" wrapText="1"/>
    </xf>
    <xf numFmtId="0" fontId="21" fillId="0" borderId="4" xfId="86" applyFont="1" applyBorder="1" applyAlignment="1">
      <alignment horizontal="center"/>
    </xf>
    <xf numFmtId="2" fontId="21" fillId="0" borderId="4" xfId="86" applyNumberFormat="1" applyFont="1" applyBorder="1" applyAlignment="1">
      <alignment horizontal="center"/>
    </xf>
    <xf numFmtId="164" fontId="21" fillId="0" borderId="4" xfId="86" applyNumberFormat="1" applyFont="1" applyBorder="1" applyAlignment="1">
      <alignment horizontal="center"/>
    </xf>
    <xf numFmtId="164" fontId="21" fillId="0" borderId="5" xfId="86" applyNumberFormat="1" applyFont="1" applyBorder="1" applyAlignment="1">
      <alignment horizontal="center"/>
    </xf>
    <xf numFmtId="0" fontId="21" fillId="0" borderId="0" xfId="86" applyFont="1" applyAlignment="1">
      <alignment horizontal="center" vertical="top"/>
    </xf>
    <xf numFmtId="49" fontId="20" fillId="0" borderId="1" xfId="86" applyNumberFormat="1" applyFont="1" applyBorder="1" applyAlignment="1">
      <alignment horizontal="center" vertical="top"/>
    </xf>
    <xf numFmtId="0" fontId="20" fillId="0" borderId="1" xfId="86" applyFont="1" applyBorder="1" applyAlignment="1">
      <alignment horizontal="left" vertical="top" wrapText="1"/>
    </xf>
    <xf numFmtId="0" fontId="20" fillId="0" borderId="1" xfId="86" applyFont="1" applyBorder="1" applyAlignment="1">
      <alignment horizontal="center"/>
    </xf>
    <xf numFmtId="2" fontId="20" fillId="0" borderId="1" xfId="86" applyNumberFormat="1" applyFont="1" applyBorder="1" applyAlignment="1">
      <alignment horizontal="center"/>
    </xf>
    <xf numFmtId="164" fontId="20" fillId="0" borderId="1" xfId="86" applyNumberFormat="1" applyFont="1" applyBorder="1" applyAlignment="1">
      <alignment horizontal="center"/>
    </xf>
    <xf numFmtId="49" fontId="20" fillId="0" borderId="6" xfId="86" applyNumberFormat="1" applyFont="1" applyBorder="1" applyAlignment="1">
      <alignment horizontal="center" vertical="top"/>
    </xf>
    <xf numFmtId="0" fontId="20" fillId="0" borderId="6" xfId="86" applyFont="1" applyBorder="1" applyAlignment="1">
      <alignment horizontal="left" vertical="top" wrapText="1"/>
    </xf>
    <xf numFmtId="0" fontId="20" fillId="0" borderId="6" xfId="86" applyFont="1" applyBorder="1" applyAlignment="1">
      <alignment horizontal="center"/>
    </xf>
    <xf numFmtId="2" fontId="20" fillId="0" borderId="6" xfId="86" applyNumberFormat="1" applyFont="1" applyBorder="1" applyAlignment="1">
      <alignment horizontal="center"/>
    </xf>
    <xf numFmtId="164" fontId="20" fillId="0" borderId="6" xfId="86" applyNumberFormat="1" applyFont="1" applyBorder="1" applyAlignment="1">
      <alignment horizontal="center"/>
    </xf>
    <xf numFmtId="49" fontId="20" fillId="0" borderId="8" xfId="86" applyNumberFormat="1" applyFont="1" applyBorder="1" applyAlignment="1">
      <alignment horizontal="center" vertical="top"/>
    </xf>
    <xf numFmtId="0" fontId="20" fillId="0" borderId="8" xfId="86" applyFont="1" applyBorder="1" applyAlignment="1">
      <alignment horizontal="left" vertical="top" wrapText="1" indent="2"/>
    </xf>
    <xf numFmtId="0" fontId="20" fillId="0" borderId="8" xfId="86" applyFont="1" applyBorder="1" applyAlignment="1">
      <alignment horizontal="center"/>
    </xf>
    <xf numFmtId="2" fontId="20" fillId="0" borderId="8" xfId="86" applyNumberFormat="1" applyFont="1" applyBorder="1" applyAlignment="1">
      <alignment horizontal="center"/>
    </xf>
    <xf numFmtId="164" fontId="20" fillId="0" borderId="8" xfId="86" applyNumberFormat="1" applyFont="1" applyBorder="1" applyAlignment="1">
      <alignment horizontal="center"/>
    </xf>
    <xf numFmtId="49" fontId="20" fillId="0" borderId="7" xfId="86" applyNumberFormat="1" applyFont="1" applyBorder="1" applyAlignment="1">
      <alignment horizontal="center" vertical="top"/>
    </xf>
    <xf numFmtId="0" fontId="20" fillId="0" borderId="7" xfId="86" applyFont="1" applyBorder="1" applyAlignment="1">
      <alignment horizontal="left" vertical="top" wrapText="1" indent="2"/>
    </xf>
    <xf numFmtId="0" fontId="20" fillId="0" borderId="7" xfId="86" applyFont="1" applyBorder="1" applyAlignment="1">
      <alignment horizontal="center"/>
    </xf>
    <xf numFmtId="2" fontId="20" fillId="0" borderId="7" xfId="86" applyNumberFormat="1" applyFont="1" applyBorder="1" applyAlignment="1">
      <alignment horizontal="center"/>
    </xf>
    <xf numFmtId="164" fontId="20" fillId="0" borderId="7" xfId="86" applyNumberFormat="1" applyFont="1" applyBorder="1" applyAlignment="1">
      <alignment horizontal="center"/>
    </xf>
    <xf numFmtId="49" fontId="24" fillId="0" borderId="0" xfId="86" applyNumberFormat="1" applyFont="1" applyAlignment="1">
      <alignment horizontal="left" vertical="top"/>
    </xf>
    <xf numFmtId="0" fontId="20" fillId="0" borderId="0" xfId="86" applyFont="1" applyAlignment="1">
      <alignment horizontal="left" vertical="top" wrapText="1"/>
    </xf>
    <xf numFmtId="0" fontId="20" fillId="0" borderId="0" xfId="86" applyFont="1" applyAlignment="1">
      <alignment horizontal="center"/>
    </xf>
    <xf numFmtId="2" fontId="20" fillId="0" borderId="0" xfId="86" applyNumberFormat="1" applyFont="1" applyAlignment="1">
      <alignment horizontal="center"/>
    </xf>
    <xf numFmtId="164" fontId="20" fillId="0" borderId="0" xfId="86" applyNumberFormat="1" applyFont="1" applyAlignment="1">
      <alignment horizontal="center"/>
    </xf>
    <xf numFmtId="164" fontId="20" fillId="3" borderId="1" xfId="86" applyNumberFormat="1" applyFont="1" applyFill="1" applyBorder="1" applyAlignment="1">
      <alignment horizontal="center"/>
    </xf>
    <xf numFmtId="0" fontId="21" fillId="0" borderId="1" xfId="86" applyFont="1" applyBorder="1" applyAlignment="1">
      <alignment horizontal="left" vertical="top" wrapText="1"/>
    </xf>
    <xf numFmtId="49" fontId="21" fillId="0" borderId="6" xfId="86" applyNumberFormat="1" applyFont="1" applyBorder="1" applyAlignment="1">
      <alignment horizontal="center" vertical="top"/>
    </xf>
    <xf numFmtId="49" fontId="20" fillId="0" borderId="8" xfId="87" applyNumberFormat="1" applyFont="1" applyBorder="1" applyAlignment="1">
      <alignment horizontal="center" vertical="top"/>
    </xf>
    <xf numFmtId="0" fontId="20" fillId="0" borderId="8" xfId="87" applyFont="1" applyBorder="1" applyAlignment="1">
      <alignment horizontal="left" vertical="top" wrapText="1"/>
    </xf>
    <xf numFmtId="164" fontId="20" fillId="0" borderId="0" xfId="87" applyNumberFormat="1" applyFont="1" applyAlignment="1">
      <alignment horizontal="center"/>
    </xf>
    <xf numFmtId="49" fontId="20" fillId="0" borderId="0" xfId="86" applyNumberFormat="1" applyFont="1" applyAlignment="1">
      <alignment horizontal="center" vertical="top"/>
    </xf>
    <xf numFmtId="0" fontId="20" fillId="0" borderId="0" xfId="87" applyFont="1" applyAlignment="1">
      <alignment horizontal="center" vertical="top"/>
    </xf>
    <xf numFmtId="49" fontId="20" fillId="3" borderId="1" xfId="87" applyNumberFormat="1" applyFont="1" applyFill="1" applyBorder="1" applyAlignment="1">
      <alignment horizontal="center" vertical="top"/>
    </xf>
    <xf numFmtId="0" fontId="20" fillId="3" borderId="1" xfId="87" applyFont="1" applyFill="1" applyBorder="1" applyAlignment="1">
      <alignment horizontal="center" vertical="top" wrapText="1"/>
    </xf>
    <xf numFmtId="0" fontId="20" fillId="3" borderId="1" xfId="87" applyFont="1" applyFill="1" applyBorder="1" applyAlignment="1">
      <alignment horizontal="center"/>
    </xf>
    <xf numFmtId="2" fontId="20" fillId="3" borderId="1" xfId="87" applyNumberFormat="1" applyFont="1" applyFill="1" applyBorder="1" applyAlignment="1">
      <alignment horizontal="center"/>
    </xf>
    <xf numFmtId="49" fontId="21" fillId="0" borderId="1" xfId="87" applyNumberFormat="1" applyFont="1" applyBorder="1" applyAlignment="1">
      <alignment horizontal="center" vertical="top"/>
    </xf>
    <xf numFmtId="0" fontId="21" fillId="0" borderId="3" xfId="87" applyFont="1" applyBorder="1" applyAlignment="1">
      <alignment horizontal="left" vertical="top" wrapText="1"/>
    </xf>
    <xf numFmtId="0" fontId="21" fillId="0" borderId="4" xfId="87" applyFont="1" applyBorder="1" applyAlignment="1">
      <alignment horizontal="center"/>
    </xf>
    <xf numFmtId="2" fontId="21" fillId="0" borderId="4" xfId="87" applyNumberFormat="1" applyFont="1" applyBorder="1" applyAlignment="1">
      <alignment horizontal="center"/>
    </xf>
    <xf numFmtId="164" fontId="21" fillId="0" borderId="4" xfId="87" applyNumberFormat="1" applyFont="1" applyBorder="1" applyAlignment="1">
      <alignment horizontal="center"/>
    </xf>
    <xf numFmtId="164" fontId="21" fillId="0" borderId="5" xfId="87" applyNumberFormat="1" applyFont="1" applyBorder="1" applyAlignment="1">
      <alignment horizontal="center"/>
    </xf>
    <xf numFmtId="0" fontId="21" fillId="0" borderId="0" xfId="87" applyFont="1" applyAlignment="1">
      <alignment horizontal="center" vertical="top"/>
    </xf>
    <xf numFmtId="49" fontId="20" fillId="0" borderId="6" xfId="87" applyNumberFormat="1" applyFont="1" applyBorder="1" applyAlignment="1">
      <alignment horizontal="center" vertical="top"/>
    </xf>
    <xf numFmtId="0" fontId="20" fillId="0" borderId="6" xfId="87" applyFont="1" applyBorder="1" applyAlignment="1">
      <alignment horizontal="left" vertical="top" wrapText="1"/>
    </xf>
    <xf numFmtId="0" fontId="20" fillId="0" borderId="6" xfId="87" applyFont="1" applyBorder="1" applyAlignment="1">
      <alignment horizontal="center"/>
    </xf>
    <xf numFmtId="2" fontId="20" fillId="0" borderId="6" xfId="87" applyNumberFormat="1" applyFont="1" applyBorder="1" applyAlignment="1">
      <alignment horizontal="center"/>
    </xf>
    <xf numFmtId="164" fontId="20" fillId="0" borderId="6" xfId="87" applyNumberFormat="1" applyFont="1" applyBorder="1" applyAlignment="1">
      <alignment horizontal="center"/>
    </xf>
    <xf numFmtId="49" fontId="20" fillId="0" borderId="7" xfId="87" applyNumberFormat="1" applyFont="1" applyBorder="1" applyAlignment="1">
      <alignment horizontal="center" vertical="top"/>
    </xf>
    <xf numFmtId="0" fontId="20" fillId="0" borderId="7" xfId="87" applyFont="1" applyBorder="1" applyAlignment="1">
      <alignment horizontal="left" vertical="top" wrapText="1" indent="2"/>
    </xf>
    <xf numFmtId="0" fontId="20" fillId="0" borderId="7" xfId="87" applyFont="1" applyBorder="1" applyAlignment="1">
      <alignment horizontal="center"/>
    </xf>
    <xf numFmtId="2" fontId="20" fillId="0" borderId="7" xfId="87" applyNumberFormat="1" applyFont="1" applyBorder="1" applyAlignment="1">
      <alignment horizontal="center"/>
    </xf>
    <xf numFmtId="164" fontId="20" fillId="0" borderId="7" xfId="87" applyNumberFormat="1" applyFont="1" applyBorder="1" applyAlignment="1">
      <alignment horizontal="center"/>
    </xf>
    <xf numFmtId="0" fontId="20" fillId="0" borderId="8" xfId="87" applyFont="1" applyBorder="1" applyAlignment="1">
      <alignment horizontal="left" vertical="top" wrapText="1" indent="2"/>
    </xf>
    <xf numFmtId="0" fontId="20" fillId="0" borderId="8" xfId="87" applyFont="1" applyBorder="1" applyAlignment="1">
      <alignment horizontal="center"/>
    </xf>
    <xf numFmtId="2" fontId="20" fillId="0" borderId="8" xfId="87" applyNumberFormat="1" applyFont="1" applyBorder="1" applyAlignment="1">
      <alignment horizontal="center"/>
    </xf>
    <xf numFmtId="164" fontId="20" fillId="0" borderId="8" xfId="87" applyNumberFormat="1" applyFont="1" applyBorder="1" applyAlignment="1">
      <alignment horizontal="center"/>
    </xf>
    <xf numFmtId="49" fontId="20" fillId="0" borderId="1" xfId="87" applyNumberFormat="1" applyFont="1" applyBorder="1" applyAlignment="1">
      <alignment horizontal="center" vertical="top"/>
    </xf>
    <xf numFmtId="0" fontId="20" fillId="0" borderId="1" xfId="87" applyFont="1" applyBorder="1" applyAlignment="1">
      <alignment horizontal="left" vertical="top" wrapText="1"/>
    </xf>
    <xf numFmtId="0" fontId="20" fillId="0" borderId="1" xfId="87" applyFont="1" applyBorder="1" applyAlignment="1">
      <alignment horizontal="center"/>
    </xf>
    <xf numFmtId="2" fontId="20" fillId="0" borderId="1" xfId="87" applyNumberFormat="1" applyFont="1" applyBorder="1" applyAlignment="1">
      <alignment horizontal="center"/>
    </xf>
    <xf numFmtId="164" fontId="20" fillId="0" borderId="1" xfId="87" applyNumberFormat="1" applyFont="1" applyBorder="1" applyAlignment="1">
      <alignment horizontal="center"/>
    </xf>
    <xf numFmtId="49" fontId="24" fillId="0" borderId="0" xfId="87" applyNumberFormat="1" applyFont="1" applyAlignment="1">
      <alignment horizontal="left" vertical="top"/>
    </xf>
    <xf numFmtId="0" fontId="20" fillId="0" borderId="0" xfId="87" applyFont="1" applyAlignment="1">
      <alignment horizontal="left" vertical="top" wrapText="1"/>
    </xf>
    <xf numFmtId="0" fontId="20" fillId="0" borderId="0" xfId="87" applyFont="1" applyAlignment="1">
      <alignment horizontal="center"/>
    </xf>
    <xf numFmtId="2" fontId="20" fillId="0" borderId="0" xfId="87" applyNumberFormat="1" applyFont="1" applyAlignment="1">
      <alignment horizontal="center"/>
    </xf>
    <xf numFmtId="164" fontId="20" fillId="3" borderId="1" xfId="87" applyNumberFormat="1" applyFont="1" applyFill="1" applyBorder="1" applyAlignment="1">
      <alignment horizontal="center"/>
    </xf>
    <xf numFmtId="0" fontId="21" fillId="0" borderId="1" xfId="87" applyFont="1" applyBorder="1" applyAlignment="1">
      <alignment horizontal="left" vertical="top" wrapText="1"/>
    </xf>
    <xf numFmtId="49" fontId="21" fillId="0" borderId="6" xfId="87" applyNumberFormat="1" applyFont="1" applyBorder="1" applyAlignment="1">
      <alignment horizontal="center" vertical="top"/>
    </xf>
    <xf numFmtId="49" fontId="20" fillId="0" borderId="0" xfId="87" applyNumberFormat="1" applyFont="1" applyAlignment="1">
      <alignment horizontal="center" vertical="top"/>
    </xf>
    <xf numFmtId="0" fontId="20" fillId="0" borderId="1" xfId="79" applyFont="1" applyBorder="1" applyAlignment="1">
      <alignment horizontal="left" vertical="top" wrapText="1"/>
    </xf>
    <xf numFmtId="0" fontId="20" fillId="0" borderId="1" xfId="79" applyFont="1" applyBorder="1" applyAlignment="1">
      <alignment horizontal="center"/>
    </xf>
    <xf numFmtId="2" fontId="20" fillId="0" borderId="1" xfId="79" applyNumberFormat="1" applyFont="1" applyBorder="1" applyAlignment="1">
      <alignment horizontal="center"/>
    </xf>
    <xf numFmtId="164" fontId="20" fillId="0" borderId="1" xfId="79" applyNumberFormat="1" applyFont="1" applyBorder="1" applyAlignment="1">
      <alignment horizontal="center"/>
    </xf>
    <xf numFmtId="49" fontId="20" fillId="0" borderId="6" xfId="79" applyNumberFormat="1" applyFont="1" applyBorder="1" applyAlignment="1">
      <alignment horizontal="center" vertical="top"/>
    </xf>
    <xf numFmtId="0" fontId="20" fillId="0" borderId="6" xfId="79" applyFont="1" applyBorder="1" applyAlignment="1">
      <alignment horizontal="left" vertical="top" wrapText="1"/>
    </xf>
    <xf numFmtId="0" fontId="20" fillId="0" borderId="6" xfId="79" applyFont="1" applyBorder="1" applyAlignment="1">
      <alignment horizontal="center"/>
    </xf>
    <xf numFmtId="2" fontId="20" fillId="0" borderId="6" xfId="79" applyNumberFormat="1" applyFont="1" applyBorder="1" applyAlignment="1">
      <alignment horizontal="center"/>
    </xf>
    <xf numFmtId="164" fontId="20" fillId="0" borderId="6" xfId="79" applyNumberFormat="1" applyFont="1" applyBorder="1" applyAlignment="1">
      <alignment horizontal="center"/>
    </xf>
    <xf numFmtId="164" fontId="21" fillId="0" borderId="5" xfId="84" applyNumberFormat="1" applyFont="1" applyBorder="1" applyAlignment="1">
      <alignment horizontal="center"/>
    </xf>
    <xf numFmtId="49" fontId="24" fillId="0" borderId="0" xfId="88" applyNumberFormat="1" applyFont="1" applyAlignment="1">
      <alignment horizontal="left" vertical="top"/>
    </xf>
    <xf numFmtId="0" fontId="20" fillId="0" borderId="0" xfId="88" applyFont="1" applyAlignment="1">
      <alignment horizontal="left" vertical="top" wrapText="1"/>
    </xf>
    <xf numFmtId="0" fontId="20" fillId="0" borderId="0" xfId="88" applyFont="1" applyAlignment="1">
      <alignment horizontal="center"/>
    </xf>
    <xf numFmtId="2" fontId="20" fillId="0" borderId="0" xfId="88" applyNumberFormat="1" applyFont="1" applyAlignment="1">
      <alignment horizontal="center"/>
    </xf>
    <xf numFmtId="164" fontId="20" fillId="0" borderId="0" xfId="88" applyNumberFormat="1" applyFont="1" applyAlignment="1">
      <alignment horizontal="center"/>
    </xf>
    <xf numFmtId="49" fontId="20" fillId="3" borderId="1" xfId="88" applyNumberFormat="1" applyFont="1" applyFill="1" applyBorder="1" applyAlignment="1">
      <alignment horizontal="center" vertical="top"/>
    </xf>
    <xf numFmtId="0" fontId="20" fillId="3" borderId="1" xfId="88" applyFont="1" applyFill="1" applyBorder="1" applyAlignment="1">
      <alignment horizontal="center" vertical="top" wrapText="1"/>
    </xf>
    <xf numFmtId="49" fontId="20" fillId="0" borderId="6" xfId="88" applyNumberFormat="1" applyFont="1" applyBorder="1" applyAlignment="1">
      <alignment horizontal="center" vertical="top"/>
    </xf>
    <xf numFmtId="0" fontId="20" fillId="0" borderId="6" xfId="89" applyFont="1" applyBorder="1" applyAlignment="1">
      <alignment horizontal="left" vertical="top" wrapText="1"/>
    </xf>
    <xf numFmtId="49" fontId="20" fillId="0" borderId="7" xfId="88" applyNumberFormat="1" applyFont="1" applyBorder="1" applyAlignment="1">
      <alignment horizontal="center" vertical="top"/>
    </xf>
    <xf numFmtId="0" fontId="20" fillId="0" borderId="7" xfId="89" applyFont="1" applyBorder="1" applyAlignment="1">
      <alignment horizontal="left" vertical="top" wrapText="1"/>
    </xf>
    <xf numFmtId="49" fontId="21" fillId="0" borderId="6" xfId="88" applyNumberFormat="1" applyFont="1" applyBorder="1" applyAlignment="1">
      <alignment horizontal="center" vertical="top"/>
    </xf>
    <xf numFmtId="49" fontId="20" fillId="0" borderId="8" xfId="90" applyNumberFormat="1" applyFont="1" applyBorder="1" applyAlignment="1">
      <alignment horizontal="center" vertical="top"/>
    </xf>
    <xf numFmtId="0" fontId="20" fillId="0" borderId="8" xfId="90" applyFont="1" applyBorder="1" applyAlignment="1">
      <alignment horizontal="left" vertical="top" wrapText="1"/>
    </xf>
    <xf numFmtId="164" fontId="20" fillId="0" borderId="0" xfId="90" applyNumberFormat="1" applyFont="1" applyAlignment="1">
      <alignment horizontal="center"/>
    </xf>
    <xf numFmtId="49" fontId="21" fillId="0" borderId="1" xfId="91" applyNumberFormat="1" applyFont="1" applyBorder="1" applyAlignment="1">
      <alignment horizontal="center" vertical="top"/>
    </xf>
    <xf numFmtId="0" fontId="21" fillId="0" borderId="1" xfId="91" applyFont="1" applyBorder="1" applyAlignment="1">
      <alignment horizontal="left" vertical="top" wrapText="1"/>
    </xf>
    <xf numFmtId="164" fontId="20" fillId="0" borderId="0" xfId="91" applyNumberFormat="1" applyFont="1" applyAlignment="1">
      <alignment horizontal="center"/>
    </xf>
    <xf numFmtId="49" fontId="20" fillId="0" borderId="0" xfId="88" applyNumberFormat="1" applyFont="1" applyAlignment="1">
      <alignment horizontal="center" vertical="top"/>
    </xf>
    <xf numFmtId="0" fontId="20" fillId="0" borderId="0" xfId="88" applyFont="1" applyAlignment="1">
      <alignment horizontal="center" vertical="top"/>
    </xf>
    <xf numFmtId="49" fontId="20" fillId="0" borderId="1" xfId="13" applyNumberFormat="1" applyFont="1" applyBorder="1" applyAlignment="1">
      <alignment horizontal="center" vertical="top"/>
    </xf>
    <xf numFmtId="0" fontId="20" fillId="0" borderId="1" xfId="13" applyFont="1" applyBorder="1" applyAlignment="1">
      <alignment horizontal="left" vertical="top" wrapText="1"/>
    </xf>
    <xf numFmtId="0" fontId="20" fillId="0" borderId="1" xfId="13" applyFont="1" applyBorder="1" applyAlignment="1">
      <alignment horizontal="center"/>
    </xf>
    <xf numFmtId="2" fontId="20" fillId="0" borderId="1" xfId="13" applyNumberFormat="1" applyFont="1" applyBorder="1" applyAlignment="1">
      <alignment horizontal="center"/>
    </xf>
    <xf numFmtId="164" fontId="20" fillId="0" borderId="1" xfId="13" applyNumberFormat="1" applyFont="1" applyBorder="1" applyAlignment="1">
      <alignment horizontal="center"/>
    </xf>
    <xf numFmtId="0" fontId="20" fillId="0" borderId="0" xfId="13" applyFont="1" applyAlignment="1">
      <alignment horizontal="center" vertical="top"/>
    </xf>
    <xf numFmtId="164" fontId="21" fillId="0" borderId="5" xfId="84" applyNumberFormat="1" applyFont="1" applyBorder="1" applyAlignment="1">
      <alignment horizontal="center"/>
    </xf>
    <xf numFmtId="0" fontId="21" fillId="0" borderId="3" xfId="84" applyFont="1" applyBorder="1" applyAlignment="1">
      <alignment vertical="top" wrapText="1"/>
    </xf>
    <xf numFmtId="0" fontId="20" fillId="0" borderId="3" xfId="84" applyFont="1" applyBorder="1" applyAlignment="1">
      <alignment horizontal="left" vertical="top" wrapText="1"/>
    </xf>
    <xf numFmtId="0" fontId="21" fillId="4" borderId="4" xfId="84" applyFont="1" applyFill="1" applyBorder="1" applyAlignment="1">
      <alignment horizontal="center"/>
    </xf>
    <xf numFmtId="2" fontId="21" fillId="4" borderId="4" xfId="84" applyNumberFormat="1" applyFont="1" applyFill="1" applyBorder="1" applyAlignment="1">
      <alignment horizontal="center"/>
    </xf>
    <xf numFmtId="164" fontId="21" fillId="4" borderId="4" xfId="84" applyNumberFormat="1" applyFont="1" applyFill="1" applyBorder="1" applyAlignment="1">
      <alignment horizontal="center"/>
    </xf>
    <xf numFmtId="164" fontId="21" fillId="4" borderId="5" xfId="84" applyNumberFormat="1" applyFont="1" applyFill="1" applyBorder="1" applyAlignment="1">
      <alignment horizontal="center"/>
    </xf>
    <xf numFmtId="49" fontId="21" fillId="4" borderId="1" xfId="84" applyNumberFormat="1" applyFont="1" applyFill="1" applyBorder="1" applyAlignment="1">
      <alignment horizontal="center" vertical="top"/>
    </xf>
    <xf numFmtId="164" fontId="20" fillId="3" borderId="1" xfId="86" applyNumberFormat="1" applyFont="1" applyFill="1" applyBorder="1" applyAlignment="1">
      <alignment horizontal="center"/>
    </xf>
    <xf numFmtId="0" fontId="20" fillId="0" borderId="4" xfId="84" applyFont="1" applyBorder="1" applyAlignment="1">
      <alignment horizontal="center"/>
    </xf>
    <xf numFmtId="2" fontId="20" fillId="0" borderId="4" xfId="84" applyNumberFormat="1" applyFont="1" applyBorder="1" applyAlignment="1">
      <alignment horizontal="center"/>
    </xf>
    <xf numFmtId="0" fontId="21" fillId="4" borderId="3" xfId="84" applyFont="1" applyFill="1" applyBorder="1" applyAlignment="1">
      <alignment horizontal="center" vertical="top" wrapText="1"/>
    </xf>
    <xf numFmtId="0" fontId="21" fillId="4" borderId="1" xfId="84" applyFont="1" applyFill="1" applyBorder="1" applyAlignment="1">
      <alignment horizontal="center" vertical="top" wrapText="1"/>
    </xf>
    <xf numFmtId="0" fontId="20" fillId="4" borderId="1" xfId="84" applyFont="1" applyFill="1" applyBorder="1" applyAlignment="1">
      <alignment horizontal="center"/>
    </xf>
    <xf numFmtId="2" fontId="20" fillId="4" borderId="1" xfId="84" applyNumberFormat="1" applyFont="1" applyFill="1" applyBorder="1" applyAlignment="1">
      <alignment horizontal="center"/>
    </xf>
    <xf numFmtId="164" fontId="20" fillId="4" borderId="1" xfId="84" applyNumberFormat="1" applyFont="1" applyFill="1" applyBorder="1" applyAlignment="1">
      <alignment horizontal="center"/>
    </xf>
    <xf numFmtId="49" fontId="20" fillId="4" borderId="1" xfId="84" applyNumberFormat="1" applyFont="1" applyFill="1" applyBorder="1" applyAlignment="1">
      <alignment horizontal="center" vertical="top"/>
    </xf>
    <xf numFmtId="49" fontId="19" fillId="0" borderId="2" xfId="83" applyNumberFormat="1" applyFont="1" applyBorder="1" applyAlignment="1">
      <alignment horizontal="center" vertical="top"/>
    </xf>
    <xf numFmtId="164" fontId="20" fillId="0" borderId="11" xfId="84" applyNumberFormat="1" applyFont="1" applyBorder="1" applyAlignment="1">
      <alignment horizontal="center" vertical="top" wrapText="1"/>
    </xf>
    <xf numFmtId="164" fontId="20" fillId="0" borderId="12" xfId="84" applyNumberFormat="1" applyFont="1" applyBorder="1" applyAlignment="1">
      <alignment horizontal="center" vertical="top" wrapText="1"/>
    </xf>
    <xf numFmtId="164" fontId="20" fillId="0" borderId="13" xfId="84" applyNumberFormat="1" applyFont="1" applyBorder="1" applyAlignment="1">
      <alignment horizontal="center" vertical="top" wrapText="1"/>
    </xf>
    <xf numFmtId="164" fontId="20" fillId="0" borderId="14" xfId="84" applyNumberFormat="1" applyFont="1" applyBorder="1" applyAlignment="1">
      <alignment horizontal="center" vertical="top" wrapText="1"/>
    </xf>
    <xf numFmtId="164" fontId="21" fillId="0" borderId="6" xfId="86" applyNumberFormat="1" applyFont="1" applyBorder="1" applyAlignment="1">
      <alignment horizontal="center" vertical="top" wrapText="1"/>
    </xf>
    <xf numFmtId="164" fontId="20" fillId="0" borderId="8" xfId="87" applyNumberFormat="1" applyFont="1" applyBorder="1" applyAlignment="1">
      <alignment horizontal="center" vertical="top" wrapText="1"/>
    </xf>
    <xf numFmtId="164" fontId="21" fillId="0" borderId="3" xfId="85" applyNumberFormat="1" applyFont="1" applyBorder="1" applyAlignment="1">
      <alignment horizontal="center" vertical="top" wrapText="1"/>
    </xf>
    <xf numFmtId="164" fontId="21" fillId="0" borderId="5" xfId="85" applyNumberFormat="1" applyFont="1" applyBorder="1" applyAlignment="1">
      <alignment horizontal="center" vertical="top" wrapText="1"/>
    </xf>
    <xf numFmtId="164" fontId="20" fillId="0" borderId="9" xfId="84" applyNumberFormat="1" applyFont="1" applyBorder="1" applyAlignment="1">
      <alignment horizontal="center" vertical="top" wrapText="1"/>
    </xf>
    <xf numFmtId="164" fontId="20" fillId="0" borderId="10" xfId="84" applyNumberFormat="1" applyFont="1" applyBorder="1" applyAlignment="1">
      <alignment horizontal="center" vertical="top" wrapText="1"/>
    </xf>
    <xf numFmtId="49" fontId="19" fillId="0" borderId="2" xfId="86" applyNumberFormat="1" applyFont="1" applyBorder="1" applyAlignment="1">
      <alignment horizontal="center" vertical="top"/>
    </xf>
    <xf numFmtId="49" fontId="20" fillId="2" borderId="3" xfId="84" applyNumberFormat="1" applyFont="1" applyFill="1" applyBorder="1" applyAlignment="1">
      <alignment horizontal="center" vertical="top"/>
    </xf>
    <xf numFmtId="49" fontId="20" fillId="2" borderId="4" xfId="84" applyNumberFormat="1" applyFont="1" applyFill="1" applyBorder="1" applyAlignment="1">
      <alignment horizontal="center" vertical="top"/>
    </xf>
    <xf numFmtId="49" fontId="20" fillId="2" borderId="5" xfId="84" applyNumberFormat="1" applyFont="1" applyFill="1" applyBorder="1" applyAlignment="1">
      <alignment horizontal="center" vertical="top"/>
    </xf>
    <xf numFmtId="164" fontId="20" fillId="3" borderId="1" xfId="86" applyNumberFormat="1" applyFont="1" applyFill="1" applyBorder="1" applyAlignment="1">
      <alignment horizontal="center"/>
    </xf>
    <xf numFmtId="164" fontId="21" fillId="0" borderId="1" xfId="86" applyNumberFormat="1" applyFont="1" applyBorder="1" applyAlignment="1">
      <alignment horizontal="center"/>
    </xf>
    <xf numFmtId="164" fontId="21" fillId="0" borderId="6" xfId="87" applyNumberFormat="1" applyFont="1" applyBorder="1" applyAlignment="1">
      <alignment horizontal="center" vertical="top" wrapText="1"/>
    </xf>
    <xf numFmtId="164" fontId="21" fillId="0" borderId="1" xfId="87" applyNumberFormat="1" applyFont="1" applyBorder="1" applyAlignment="1">
      <alignment horizontal="center" vertical="top" wrapText="1"/>
    </xf>
    <xf numFmtId="49" fontId="19" fillId="0" borderId="2" xfId="87" applyNumberFormat="1" applyFont="1" applyBorder="1" applyAlignment="1">
      <alignment horizontal="center" vertical="top"/>
    </xf>
    <xf numFmtId="49" fontId="20" fillId="2" borderId="3" xfId="87" applyNumberFormat="1" applyFont="1" applyFill="1" applyBorder="1" applyAlignment="1">
      <alignment horizontal="center" vertical="top"/>
    </xf>
    <xf numFmtId="49" fontId="20" fillId="2" borderId="4" xfId="87" applyNumberFormat="1" applyFont="1" applyFill="1" applyBorder="1" applyAlignment="1">
      <alignment horizontal="center" vertical="top"/>
    </xf>
    <xf numFmtId="49" fontId="20" fillId="2" borderId="5" xfId="87" applyNumberFormat="1" applyFont="1" applyFill="1" applyBorder="1" applyAlignment="1">
      <alignment horizontal="center" vertical="top"/>
    </xf>
    <xf numFmtId="164" fontId="20" fillId="3" borderId="1" xfId="87" applyNumberFormat="1" applyFont="1" applyFill="1" applyBorder="1" applyAlignment="1">
      <alignment horizontal="center"/>
    </xf>
    <xf numFmtId="164" fontId="21" fillId="0" borderId="1" xfId="87" applyNumberFormat="1" applyFont="1" applyBorder="1" applyAlignment="1">
      <alignment horizontal="center"/>
    </xf>
    <xf numFmtId="164" fontId="21" fillId="0" borderId="6" xfId="88" applyNumberFormat="1" applyFont="1" applyBorder="1" applyAlignment="1">
      <alignment horizontal="center" vertical="top" wrapText="1"/>
    </xf>
    <xf numFmtId="164" fontId="20" fillId="0" borderId="8" xfId="90" applyNumberFormat="1" applyFont="1" applyBorder="1" applyAlignment="1">
      <alignment horizontal="center" vertical="top" wrapText="1"/>
    </xf>
    <xf numFmtId="164" fontId="21" fillId="0" borderId="3" xfId="91" applyNumberFormat="1" applyFont="1" applyBorder="1" applyAlignment="1">
      <alignment horizontal="center" vertical="top" wrapText="1"/>
    </xf>
    <xf numFmtId="164" fontId="21" fillId="0" borderId="5" xfId="91" applyNumberFormat="1" applyFont="1" applyBorder="1" applyAlignment="1">
      <alignment horizontal="center" vertical="top" wrapText="1"/>
    </xf>
    <xf numFmtId="164" fontId="20" fillId="3" borderId="1" xfId="88" applyNumberFormat="1" applyFont="1" applyFill="1" applyBorder="1" applyAlignment="1">
      <alignment horizontal="center"/>
    </xf>
    <xf numFmtId="164" fontId="20" fillId="0" borderId="9" xfId="89" applyNumberFormat="1" applyFont="1" applyBorder="1" applyAlignment="1">
      <alignment horizontal="center" vertical="top" wrapText="1"/>
    </xf>
    <xf numFmtId="164" fontId="20" fillId="0" borderId="10" xfId="89" applyNumberFormat="1" applyFont="1" applyBorder="1" applyAlignment="1">
      <alignment horizontal="center" vertical="top" wrapText="1"/>
    </xf>
    <xf numFmtId="164" fontId="20" fillId="0" borderId="11" xfId="89" applyNumberFormat="1" applyFont="1" applyBorder="1" applyAlignment="1">
      <alignment horizontal="center" vertical="top" wrapText="1"/>
    </xf>
    <xf numFmtId="164" fontId="20" fillId="0" borderId="12" xfId="89" applyNumberFormat="1" applyFont="1" applyBorder="1" applyAlignment="1">
      <alignment horizontal="center" vertical="top" wrapText="1"/>
    </xf>
  </cellXfs>
  <cellStyles count="92">
    <cellStyle name="Normal 2" xfId="25"/>
    <cellStyle name="Normal 2 2" xfId="73"/>
    <cellStyle name="Normal 2 3" xfId="37"/>
    <cellStyle name="Normal 3" xfId="39"/>
    <cellStyle name="Normal 4" xfId="40"/>
    <cellStyle name="Normal 5" xfId="42"/>
    <cellStyle name="Normal 5 2" xfId="45"/>
    <cellStyle name="Normal 6" xfId="77"/>
    <cellStyle name="Normalno" xfId="0" builtinId="0"/>
    <cellStyle name="Normalno 2" xfId="35"/>
    <cellStyle name="Obično 2" xfId="4"/>
    <cellStyle name="Obično 2 10" xfId="5"/>
    <cellStyle name="Obično 2 10 2" xfId="17"/>
    <cellStyle name="Obično 2 10 2 2" xfId="65"/>
    <cellStyle name="Obično 2 10 3" xfId="54"/>
    <cellStyle name="Obično 2 10 4" xfId="33"/>
    <cellStyle name="Obično 2 2" xfId="16"/>
    <cellStyle name="Obično 2 2 2" xfId="29"/>
    <cellStyle name="Obično 2 2 3" xfId="64"/>
    <cellStyle name="Obično 2 3" xfId="53"/>
    <cellStyle name="Obično 2 3 4" xfId="7"/>
    <cellStyle name="Obično 2 3 4 2" xfId="18"/>
    <cellStyle name="Obično 2 3 4 2 2" xfId="66"/>
    <cellStyle name="Obično 2 3 4 3" xfId="55"/>
    <cellStyle name="Obično 2 4" xfId="32"/>
    <cellStyle name="Obično 2 9" xfId="3"/>
    <cellStyle name="Obično 2 9 2" xfId="9"/>
    <cellStyle name="Obično 2 9 2 2" xfId="20"/>
    <cellStyle name="Obično 2 9 2 2 2" xfId="68"/>
    <cellStyle name="Obično 2 9 2 2 3" xfId="36"/>
    <cellStyle name="Obično 2 9 2 3" xfId="57"/>
    <cellStyle name="Obično 2 9 2 4" xfId="34"/>
    <cellStyle name="Obično 2 9 3" xfId="15"/>
    <cellStyle name="Obično 2 9 3 2" xfId="63"/>
    <cellStyle name="Obično 2 9 4" xfId="52"/>
    <cellStyle name="Obično 2 9 5" xfId="31"/>
    <cellStyle name="Obično 3" xfId="6"/>
    <cellStyle name="Obično 6" xfId="10"/>
    <cellStyle name="Obično 6 2" xfId="2"/>
    <cellStyle name="Obično 6 2 2" xfId="8"/>
    <cellStyle name="Obično 6 2 2 2" xfId="11"/>
    <cellStyle name="Obično 6 2 2 2 2" xfId="22"/>
    <cellStyle name="Obično 6 2 2 2 2 2" xfId="70"/>
    <cellStyle name="Obično 6 2 2 2 3" xfId="28"/>
    <cellStyle name="Obično 6 2 2 2 3 2" xfId="76"/>
    <cellStyle name="Obično 6 2 2 2 4" xfId="59"/>
    <cellStyle name="Obično 6 2 2 2 5" xfId="50"/>
    <cellStyle name="Obično 6 2 2 2 6" xfId="80"/>
    <cellStyle name="Obično 6 2 2 2 6 2" xfId="85"/>
    <cellStyle name="Obično 6 2 2 2 6 3" xfId="91"/>
    <cellStyle name="Obično 6 2 2 3" xfId="13"/>
    <cellStyle name="Obično 6 2 2 3 2" xfId="24"/>
    <cellStyle name="Obično 6 2 2 3 2 2" xfId="72"/>
    <cellStyle name="Obično 6 2 2 3 2 3" xfId="47"/>
    <cellStyle name="Obično 6 2 2 3 2 4" xfId="82"/>
    <cellStyle name="Obično 6 2 2 3 2 4 2" xfId="87"/>
    <cellStyle name="Obično 6 2 2 3 2 4 3" xfId="90"/>
    <cellStyle name="Obično 6 2 2 3 3" xfId="27"/>
    <cellStyle name="Obično 6 2 2 3 3 2" xfId="75"/>
    <cellStyle name="Obično 6 2 2 3 3 3" xfId="49"/>
    <cellStyle name="Obično 6 2 2 3 4" xfId="61"/>
    <cellStyle name="Obično 6 2 2 3 5" xfId="44"/>
    <cellStyle name="Obično 6 2 2 3 6" xfId="79"/>
    <cellStyle name="Obično 6 2 2 3 6 2" xfId="84"/>
    <cellStyle name="Obično 6 2 2 3 6 3" xfId="89"/>
    <cellStyle name="Obično 6 2 2 4" xfId="19"/>
    <cellStyle name="Obično 6 2 2 4 2" xfId="67"/>
    <cellStyle name="Obično 6 2 2 5" xfId="56"/>
    <cellStyle name="Obično 6 2 3" xfId="12"/>
    <cellStyle name="Obično 6 2 3 2" xfId="23"/>
    <cellStyle name="Obično 6 2 3 2 2" xfId="71"/>
    <cellStyle name="Obično 6 2 3 2 3" xfId="46"/>
    <cellStyle name="Obično 6 2 3 3" xfId="26"/>
    <cellStyle name="Obično 6 2 3 3 2" xfId="74"/>
    <cellStyle name="Obično 6 2 3 3 3" xfId="48"/>
    <cellStyle name="Obično 6 2 3 4" xfId="60"/>
    <cellStyle name="Obično 6 2 3 5" xfId="43"/>
    <cellStyle name="Obično 6 2 3 6" xfId="78"/>
    <cellStyle name="Obično 6 2 3 6 2" xfId="83"/>
    <cellStyle name="Obično 6 2 4" xfId="14"/>
    <cellStyle name="Obično 6 2 4 2" xfId="62"/>
    <cellStyle name="Obično 6 2 4 3" xfId="81"/>
    <cellStyle name="Obično 6 2 4 3 2" xfId="86"/>
    <cellStyle name="Obično 6 2 4 3 2 2" xfId="88"/>
    <cellStyle name="Obično 6 2 5" xfId="51"/>
    <cellStyle name="Obično 6 2 6" xfId="30"/>
    <cellStyle name="Obično 6 3" xfId="21"/>
    <cellStyle name="Obično 6 3 2" xfId="69"/>
    <cellStyle name="Obično 6 4" xfId="58"/>
    <cellStyle name="Obično 8" xfId="41"/>
    <cellStyle name="Obično_STATIKA SKOLA CELIJE" xfId="38"/>
    <cellStyle name="Tekst objašnjenja" xfId="1" builtinId="53" customBuiltin="1"/>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CC0000"/>
      <rgbColor rgb="FF006600"/>
      <rgbColor rgb="FF000080"/>
      <rgbColor rgb="FF996600"/>
      <rgbColor rgb="FF800080"/>
      <rgbColor rgb="FF008080"/>
      <rgbColor rgb="FFBFBFBF"/>
      <rgbColor rgb="FF808080"/>
      <rgbColor rgb="FF95B3D7"/>
      <rgbColor rgb="FF7030A0"/>
      <rgbColor rgb="FFFFFFCC"/>
      <rgbColor rgb="FFCCFFFF"/>
      <rgbColor rgb="FF660066"/>
      <rgbColor rgb="FFFF8080"/>
      <rgbColor rgb="FF0066CC"/>
      <rgbColor rgb="FFB9CDE5"/>
      <rgbColor rgb="FF000080"/>
      <rgbColor rgb="FFFF00FF"/>
      <rgbColor rgb="FFFFFF00"/>
      <rgbColor rgb="FF00FFFF"/>
      <rgbColor rgb="FF800080"/>
      <rgbColor rgb="FF800000"/>
      <rgbColor rgb="FF008080"/>
      <rgbColor rgb="FF0000FF"/>
      <rgbColor rgb="FF00B0F0"/>
      <rgbColor rgb="FFDDDDDD"/>
      <rgbColor rgb="FFCCFFCC"/>
      <rgbColor rgb="FFD7E4BD"/>
      <rgbColor rgb="FF8EB4E3"/>
      <rgbColor rgb="FFFFCCCC"/>
      <rgbColor rgb="FFCC99FF"/>
      <rgbColor rgb="FFFCD5B5"/>
      <rgbColor rgb="FF3366FF"/>
      <rgbColor rgb="FF33CCCC"/>
      <rgbColor rgb="FF99CC00"/>
      <rgbColor rgb="FFFFC0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Korisnik\Desktop\c\STATIKA%20NOVI%20LOG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C:\Documents%20and%20Settings\Korisnik\Desktop\c\STATIKA%20NOVI%20LOG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SN_POD"/>
      <sheetName val="MALI KROVIC"/>
      <sheetName val="KROV"/>
      <sheetName val="KROVISTE (2)"/>
      <sheetName val="MALI KROVIC (2)"/>
      <sheetName val="GREBEN-1 POLJE"/>
      <sheetName val="UVALA-1 POLJE"/>
      <sheetName val="GREBENSKI ROG-2 POLJA"/>
      <sheetName val="UVALA (2)"/>
      <sheetName val="AB stupić krovišta"/>
      <sheetName val="MONTA_STROP 1. KAT"/>
      <sheetName val="GREDA 107"/>
      <sheetName val="konzola 207"/>
      <sheetName val="STUBISTE_209"/>
      <sheetName val="KONT.GREDA 2"/>
      <sheetName val="stup_S1"/>
      <sheetName val="POTPORNI ZID"/>
      <sheetName val="PLOČA NA TLU "/>
      <sheetName val="TEMELJI"/>
      <sheetName val="STOPA-DOBRA TS1"/>
      <sheetName val="TEMELJI (2)"/>
      <sheetName val="Serklaži"/>
      <sheetName val="KONT.GREDA 3"/>
      <sheetName val="KONT.GREDA 226"/>
      <sheetName val="AB PLOČA-301"/>
      <sheetName val="UPETA_GREDA_208"/>
      <sheetName val="OKRUGLI stup-novo"/>
      <sheetName val="PROSTA SA KONCENTRIRANIM - 211"/>
      <sheetName val="stup EC"/>
      <sheetName val="konzolna greda108"/>
    </sheetNames>
    <sheetDataSet>
      <sheetData sheetId="0">
        <row r="2">
          <cell r="C2" t="str">
            <v>OPAČAK IVICA</v>
          </cell>
        </row>
        <row r="4">
          <cell r="C4" t="str">
            <v>STAMBENA GRAĐEVINA</v>
          </cell>
        </row>
        <row r="7">
          <cell r="F7" t="str">
            <v>02-10 N.K.</v>
          </cell>
        </row>
        <row r="9">
          <cell r="F9">
            <v>40779</v>
          </cell>
        </row>
        <row r="10">
          <cell r="F10" t="str">
            <v>KOLOVOZ</v>
          </cell>
        </row>
        <row r="12">
          <cell r="F12" t="str">
            <v>310/3</v>
          </cell>
        </row>
        <row r="13">
          <cell r="F13" t="str">
            <v>TOMICA</v>
          </cell>
        </row>
        <row r="15">
          <cell r="C15" t="str">
            <v>ZDRAVKO  ŠIMOVIĆ,dipl.ing.građ.</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SN_POD"/>
      <sheetName val="MALI KROVIC"/>
      <sheetName val="KROV"/>
      <sheetName val="KROVISTE (2)"/>
      <sheetName val="MALI KROVIC (2)"/>
      <sheetName val="GREBEN-1 POLJE"/>
      <sheetName val="UVALA-1 POLJE"/>
      <sheetName val="GREBENSKI ROG-2 POLJA"/>
      <sheetName val="UVALA (2)"/>
      <sheetName val="AB stupić krovišta"/>
      <sheetName val="MONTA_STROP 1. KAT"/>
      <sheetName val="GREDA 107"/>
      <sheetName val="konzola 207"/>
      <sheetName val="STUBISTE_209"/>
      <sheetName val="KONT.GREDA 2"/>
      <sheetName val="stup_S1"/>
      <sheetName val="POTPORNI ZID"/>
      <sheetName val="PLOČA NA TLU "/>
      <sheetName val="TEMELJI"/>
      <sheetName val="STOPA-DOBRA TS1"/>
      <sheetName val="TEMELJI (2)"/>
      <sheetName val="Serklaži"/>
      <sheetName val="KONT.GREDA 3"/>
      <sheetName val="KONT.GREDA 226"/>
      <sheetName val="AB PLOČA-301"/>
      <sheetName val="UPETA_GREDA_208"/>
      <sheetName val="OKRUGLI stup-novo"/>
      <sheetName val="PROSTA SA KONCENTRIRANIM - 211"/>
      <sheetName val="stup EC"/>
      <sheetName val="konzolna greda10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4"/>
  <sheetViews>
    <sheetView showGridLines="0" showZeros="0" tabSelected="1" zoomScale="120" zoomScaleNormal="120" zoomScaleSheetLayoutView="130" workbookViewId="0">
      <pane ySplit="1" topLeftCell="A86" activePane="bottomLeft" state="frozen"/>
      <selection activeCell="D23" sqref="D23"/>
      <selection pane="bottomLeft" activeCell="C102" sqref="C102"/>
    </sheetView>
  </sheetViews>
  <sheetFormatPr defaultRowHeight="12.75" x14ac:dyDescent="0.2"/>
  <cols>
    <col min="1" max="1" width="6.140625" style="58" customWidth="1"/>
    <col min="2" max="2" width="41.42578125" style="49" customWidth="1"/>
    <col min="3" max="3" width="5.85546875" style="50" customWidth="1"/>
    <col min="4" max="4" width="9.140625" style="51" customWidth="1"/>
    <col min="5" max="5" width="11.7109375" style="52" customWidth="1"/>
    <col min="6" max="6" width="13.140625" style="52" customWidth="1"/>
    <col min="7" max="16384" width="9.140625" style="2"/>
  </cols>
  <sheetData>
    <row r="1" spans="1:6" s="1" customFormat="1" ht="26.25" x14ac:dyDescent="0.2">
      <c r="A1" s="195" t="s">
        <v>0</v>
      </c>
      <c r="B1" s="195"/>
      <c r="C1" s="195"/>
      <c r="D1" s="195"/>
      <c r="E1" s="195"/>
      <c r="F1" s="195"/>
    </row>
    <row r="2" spans="1:6" s="8" customFormat="1" x14ac:dyDescent="0.2">
      <c r="A2" s="60" t="s">
        <v>1</v>
      </c>
      <c r="B2" s="61" t="s">
        <v>2</v>
      </c>
      <c r="C2" s="62" t="s">
        <v>3</v>
      </c>
      <c r="D2" s="63" t="s">
        <v>4</v>
      </c>
      <c r="E2" s="186" t="s">
        <v>5</v>
      </c>
      <c r="F2" s="186" t="s">
        <v>6</v>
      </c>
    </row>
    <row r="3" spans="1:6" x14ac:dyDescent="0.2">
      <c r="A3" s="3"/>
      <c r="B3" s="4" t="s">
        <v>27</v>
      </c>
      <c r="C3" s="5"/>
      <c r="D3" s="6"/>
      <c r="E3" s="7"/>
      <c r="F3" s="53"/>
    </row>
    <row r="4" spans="1:6" ht="25.5" x14ac:dyDescent="0.2">
      <c r="A4" s="9" t="s">
        <v>156</v>
      </c>
      <c r="B4" s="10" t="s">
        <v>120</v>
      </c>
      <c r="C4" s="11" t="s">
        <v>16</v>
      </c>
      <c r="D4" s="12">
        <f>27*0.25*2.2+14*0.25*2.2</f>
        <v>22.550000000000004</v>
      </c>
      <c r="E4" s="13"/>
      <c r="F4" s="13">
        <f t="shared" ref="F4:F8" si="0">D4*E4</f>
        <v>0</v>
      </c>
    </row>
    <row r="5" spans="1:6" ht="76.5" x14ac:dyDescent="0.2">
      <c r="A5" s="9" t="s">
        <v>157</v>
      </c>
      <c r="B5" s="10" t="s">
        <v>121</v>
      </c>
      <c r="C5" s="11" t="s">
        <v>14</v>
      </c>
      <c r="D5" s="12">
        <f>10*2.4</f>
        <v>24</v>
      </c>
      <c r="E5" s="13"/>
      <c r="F5" s="13">
        <f t="shared" ref="F5" si="1">D5*E5</f>
        <v>0</v>
      </c>
    </row>
    <row r="6" spans="1:6" ht="38.25" x14ac:dyDescent="0.2">
      <c r="A6" s="9" t="s">
        <v>158</v>
      </c>
      <c r="B6" s="10" t="s">
        <v>123</v>
      </c>
      <c r="C6" s="11" t="s">
        <v>14</v>
      </c>
      <c r="D6" s="12">
        <f>14*2.35+14*2.68+15*3.2+23*2.4</f>
        <v>173.62</v>
      </c>
      <c r="E6" s="13"/>
      <c r="F6" s="13">
        <f t="shared" si="0"/>
        <v>0</v>
      </c>
    </row>
    <row r="7" spans="1:6" ht="38.25" x14ac:dyDescent="0.2">
      <c r="A7" s="9" t="s">
        <v>160</v>
      </c>
      <c r="B7" s="10" t="s">
        <v>122</v>
      </c>
      <c r="C7" s="11" t="s">
        <v>14</v>
      </c>
      <c r="D7" s="12">
        <v>24</v>
      </c>
      <c r="E7" s="13"/>
      <c r="F7" s="13">
        <f t="shared" ref="F7" si="2">D7*E7</f>
        <v>0</v>
      </c>
    </row>
    <row r="8" spans="1:6" s="8" customFormat="1" ht="38.25" x14ac:dyDescent="0.2">
      <c r="A8" s="9" t="s">
        <v>161</v>
      </c>
      <c r="B8" s="10" t="s">
        <v>124</v>
      </c>
      <c r="C8" s="11" t="s">
        <v>14</v>
      </c>
      <c r="D8" s="12">
        <f>16.51+6.49+6.56+3.96+5.09+4+2.81+2.96+14.86+6.46</f>
        <v>69.7</v>
      </c>
      <c r="E8" s="13"/>
      <c r="F8" s="13">
        <f t="shared" si="0"/>
        <v>0</v>
      </c>
    </row>
    <row r="9" spans="1:6" s="8" customFormat="1" x14ac:dyDescent="0.2">
      <c r="A9" s="3"/>
      <c r="B9" s="4"/>
      <c r="C9" s="5"/>
      <c r="D9" s="6"/>
      <c r="E9" s="7">
        <v>0</v>
      </c>
      <c r="F9" s="53">
        <f>SUM(F4:F8)</f>
        <v>0</v>
      </c>
    </row>
    <row r="10" spans="1:6" x14ac:dyDescent="0.2">
      <c r="A10" s="3" t="s">
        <v>162</v>
      </c>
      <c r="B10" s="4" t="s">
        <v>29</v>
      </c>
      <c r="C10" s="5"/>
      <c r="D10" s="6"/>
      <c r="E10" s="7"/>
      <c r="F10" s="53"/>
    </row>
    <row r="11" spans="1:6" ht="102" x14ac:dyDescent="0.2">
      <c r="A11" s="9"/>
      <c r="B11" s="10" t="s">
        <v>125</v>
      </c>
      <c r="C11" s="11" t="s">
        <v>14</v>
      </c>
      <c r="D11" s="12">
        <v>60</v>
      </c>
      <c r="E11" s="13"/>
      <c r="F11" s="13">
        <f t="shared" ref="F11:F14" si="3">D11*E11</f>
        <v>0</v>
      </c>
    </row>
    <row r="12" spans="1:6" ht="306" x14ac:dyDescent="0.2">
      <c r="A12" s="9" t="s">
        <v>163</v>
      </c>
      <c r="B12" s="10" t="s">
        <v>154</v>
      </c>
      <c r="C12" s="11" t="s">
        <v>14</v>
      </c>
      <c r="D12" s="12">
        <v>8</v>
      </c>
      <c r="E12" s="13"/>
      <c r="F12" s="13">
        <f t="shared" ref="F12" si="4">D12*E12</f>
        <v>0</v>
      </c>
    </row>
    <row r="13" spans="1:6" ht="51" x14ac:dyDescent="0.2">
      <c r="A13" s="9" t="s">
        <v>164</v>
      </c>
      <c r="B13" s="10" t="s">
        <v>113</v>
      </c>
      <c r="C13" s="11" t="s">
        <v>14</v>
      </c>
      <c r="D13" s="12">
        <v>25</v>
      </c>
      <c r="E13" s="13"/>
      <c r="F13" s="13">
        <f t="shared" si="3"/>
        <v>0</v>
      </c>
    </row>
    <row r="14" spans="1:6" ht="51" x14ac:dyDescent="0.2">
      <c r="A14" s="9" t="s">
        <v>165</v>
      </c>
      <c r="B14" s="10" t="s">
        <v>126</v>
      </c>
      <c r="C14" s="11" t="s">
        <v>14</v>
      </c>
      <c r="D14" s="12">
        <v>28</v>
      </c>
      <c r="E14" s="13"/>
      <c r="F14" s="13">
        <f t="shared" si="3"/>
        <v>0</v>
      </c>
    </row>
    <row r="15" spans="1:6" s="8" customFormat="1" ht="25.5" x14ac:dyDescent="0.2">
      <c r="A15" s="9" t="s">
        <v>166</v>
      </c>
      <c r="B15" s="10" t="s">
        <v>127</v>
      </c>
      <c r="C15" s="11" t="s">
        <v>14</v>
      </c>
      <c r="D15" s="12">
        <v>35</v>
      </c>
      <c r="E15" s="13"/>
      <c r="F15" s="13">
        <f t="shared" ref="F15" si="5">D15*E15</f>
        <v>0</v>
      </c>
    </row>
    <row r="16" spans="1:6" s="8" customFormat="1" x14ac:dyDescent="0.2">
      <c r="A16" s="3"/>
      <c r="B16" s="4" t="str">
        <f>B10&amp;" UKUPNO"</f>
        <v>IZOLATERSKI RADOVI UKUPNO</v>
      </c>
      <c r="C16" s="5"/>
      <c r="D16" s="6"/>
      <c r="E16" s="7">
        <v>0</v>
      </c>
      <c r="F16" s="53">
        <f>SUM(F11:F14)</f>
        <v>0</v>
      </c>
    </row>
    <row r="17" spans="1:6" x14ac:dyDescent="0.2">
      <c r="A17" s="3"/>
      <c r="B17" s="4" t="s">
        <v>30</v>
      </c>
      <c r="C17" s="5"/>
      <c r="D17" s="6"/>
      <c r="E17" s="7"/>
      <c r="F17" s="53"/>
    </row>
    <row r="18" spans="1:6" ht="76.5" x14ac:dyDescent="0.2">
      <c r="A18" s="9" t="s">
        <v>167</v>
      </c>
      <c r="B18" s="10" t="s">
        <v>114</v>
      </c>
      <c r="C18" s="11" t="s">
        <v>14</v>
      </c>
      <c r="D18" s="12">
        <v>70</v>
      </c>
      <c r="E18" s="13"/>
      <c r="F18" s="13">
        <f>D18*E18</f>
        <v>0</v>
      </c>
    </row>
    <row r="19" spans="1:6" s="8" customFormat="1" x14ac:dyDescent="0.2">
      <c r="A19" s="9" t="s">
        <v>168</v>
      </c>
      <c r="B19" s="10" t="s">
        <v>128</v>
      </c>
      <c r="C19" s="11" t="s">
        <v>14</v>
      </c>
      <c r="D19" s="12">
        <v>70</v>
      </c>
      <c r="E19" s="13"/>
      <c r="F19" s="13">
        <f>D19*E19</f>
        <v>0</v>
      </c>
    </row>
    <row r="20" spans="1:6" s="8" customFormat="1" x14ac:dyDescent="0.2">
      <c r="A20" s="3"/>
      <c r="B20" s="4"/>
      <c r="C20" s="5"/>
      <c r="D20" s="6"/>
      <c r="E20" s="7"/>
      <c r="F20" s="53">
        <f>SUM(F18:F19)</f>
        <v>0</v>
      </c>
    </row>
    <row r="21" spans="1:6" s="177" customFormat="1" x14ac:dyDescent="0.2">
      <c r="A21" s="3"/>
      <c r="B21" s="4" t="s">
        <v>31</v>
      </c>
      <c r="C21" s="5"/>
      <c r="D21" s="6"/>
      <c r="E21" s="7"/>
      <c r="F21" s="53"/>
    </row>
    <row r="22" spans="1:6" s="8" customFormat="1" ht="102" x14ac:dyDescent="0.2">
      <c r="A22" s="172" t="s">
        <v>169</v>
      </c>
      <c r="B22" s="173" t="s">
        <v>159</v>
      </c>
      <c r="C22" s="174" t="s">
        <v>14</v>
      </c>
      <c r="D22" s="175">
        <v>70</v>
      </c>
      <c r="E22" s="176"/>
      <c r="F22" s="176">
        <f>D22*E22</f>
        <v>0</v>
      </c>
    </row>
    <row r="23" spans="1:6" s="8" customFormat="1" x14ac:dyDescent="0.2">
      <c r="A23" s="3"/>
      <c r="B23" s="4"/>
      <c r="C23" s="5"/>
      <c r="D23" s="6"/>
      <c r="E23" s="7"/>
      <c r="F23" s="53">
        <f>SUM(F22:F22)</f>
        <v>0</v>
      </c>
    </row>
    <row r="24" spans="1:6" x14ac:dyDescent="0.2">
      <c r="A24" s="3"/>
      <c r="B24" s="4" t="s">
        <v>32</v>
      </c>
      <c r="C24" s="5"/>
      <c r="D24" s="6"/>
      <c r="E24" s="7"/>
      <c r="F24" s="53"/>
    </row>
    <row r="25" spans="1:6" ht="51" x14ac:dyDescent="0.2">
      <c r="A25" s="9" t="s">
        <v>170</v>
      </c>
      <c r="B25" s="10" t="s">
        <v>33</v>
      </c>
      <c r="C25" s="11" t="s">
        <v>28</v>
      </c>
      <c r="D25" s="12">
        <v>14</v>
      </c>
      <c r="E25" s="13"/>
      <c r="F25" s="13">
        <f t="shared" ref="F25:F28" si="6">D25*E25</f>
        <v>0</v>
      </c>
    </row>
    <row r="26" spans="1:6" ht="25.5" x14ac:dyDescent="0.2">
      <c r="A26" s="19" t="s">
        <v>171</v>
      </c>
      <c r="B26" s="30" t="s">
        <v>34</v>
      </c>
      <c r="C26" s="21" t="s">
        <v>28</v>
      </c>
      <c r="D26" s="22">
        <v>22</v>
      </c>
      <c r="E26" s="23"/>
      <c r="F26" s="23">
        <f t="shared" si="6"/>
        <v>0</v>
      </c>
    </row>
    <row r="27" spans="1:6" ht="13.5" customHeight="1" x14ac:dyDescent="0.2">
      <c r="A27" s="14" t="s">
        <v>172</v>
      </c>
      <c r="B27" s="15" t="s">
        <v>35</v>
      </c>
      <c r="C27" s="16"/>
      <c r="D27" s="17"/>
      <c r="E27" s="18"/>
      <c r="F27" s="18">
        <f t="shared" si="6"/>
        <v>0</v>
      </c>
    </row>
    <row r="28" spans="1:6" s="8" customFormat="1" x14ac:dyDescent="0.2">
      <c r="A28" s="19"/>
      <c r="B28" s="31" t="s">
        <v>129</v>
      </c>
      <c r="C28" s="21" t="s">
        <v>28</v>
      </c>
      <c r="D28" s="22">
        <f>20</f>
        <v>20</v>
      </c>
      <c r="E28" s="23"/>
      <c r="F28" s="23">
        <f t="shared" si="6"/>
        <v>0</v>
      </c>
    </row>
    <row r="29" spans="1:6" s="8" customFormat="1" x14ac:dyDescent="0.2">
      <c r="A29" s="3"/>
      <c r="B29" s="4"/>
      <c r="C29" s="5"/>
      <c r="D29" s="6"/>
      <c r="E29" s="7"/>
      <c r="F29" s="53">
        <f>SUM(F25:F28)</f>
        <v>0</v>
      </c>
    </row>
    <row r="30" spans="1:6" x14ac:dyDescent="0.2">
      <c r="A30" s="3"/>
      <c r="B30" s="4" t="s">
        <v>36</v>
      </c>
      <c r="C30" s="5"/>
      <c r="D30" s="6"/>
      <c r="E30" s="7"/>
      <c r="F30" s="53"/>
    </row>
    <row r="31" spans="1:6" ht="204" x14ac:dyDescent="0.2">
      <c r="A31" s="14" t="s">
        <v>173</v>
      </c>
      <c r="B31" s="15" t="s">
        <v>131</v>
      </c>
      <c r="C31" s="16"/>
      <c r="D31" s="17"/>
      <c r="E31" s="18"/>
      <c r="F31" s="18">
        <f t="shared" ref="F31:F36" si="7">D31*E31</f>
        <v>0</v>
      </c>
    </row>
    <row r="32" spans="1:6" s="36" customFormat="1" x14ac:dyDescent="0.2">
      <c r="A32" s="19"/>
      <c r="B32" s="20" t="s">
        <v>115</v>
      </c>
      <c r="C32" s="21" t="s">
        <v>14</v>
      </c>
      <c r="D32" s="22">
        <v>150</v>
      </c>
      <c r="E32" s="23"/>
      <c r="F32" s="23">
        <f t="shared" si="7"/>
        <v>0</v>
      </c>
    </row>
    <row r="33" spans="1:6" ht="63.75" x14ac:dyDescent="0.2">
      <c r="A33" s="32" t="s">
        <v>174</v>
      </c>
      <c r="B33" s="29" t="s">
        <v>37</v>
      </c>
      <c r="C33" s="33"/>
      <c r="D33" s="34"/>
      <c r="E33" s="35"/>
      <c r="F33" s="35">
        <f t="shared" si="7"/>
        <v>0</v>
      </c>
    </row>
    <row r="34" spans="1:6" s="36" customFormat="1" x14ac:dyDescent="0.2">
      <c r="A34" s="24"/>
      <c r="B34" s="25" t="s">
        <v>38</v>
      </c>
      <c r="C34" s="26" t="s">
        <v>14</v>
      </c>
      <c r="D34" s="27">
        <f>30*1</f>
        <v>30</v>
      </c>
      <c r="E34" s="28"/>
      <c r="F34" s="28">
        <f t="shared" si="7"/>
        <v>0</v>
      </c>
    </row>
    <row r="35" spans="1:6" ht="51" x14ac:dyDescent="0.2">
      <c r="A35" s="37" t="s">
        <v>175</v>
      </c>
      <c r="B35" s="38" t="s">
        <v>39</v>
      </c>
      <c r="C35" s="39" t="s">
        <v>28</v>
      </c>
      <c r="D35" s="40">
        <v>10</v>
      </c>
      <c r="E35" s="41"/>
      <c r="F35" s="41">
        <f t="shared" si="7"/>
        <v>0</v>
      </c>
    </row>
    <row r="36" spans="1:6" s="8" customFormat="1" ht="76.5" x14ac:dyDescent="0.2">
      <c r="A36" s="9" t="s">
        <v>176</v>
      </c>
      <c r="B36" s="10" t="s">
        <v>130</v>
      </c>
      <c r="C36" s="11" t="s">
        <v>14</v>
      </c>
      <c r="D36" s="12">
        <f>D32+D34</f>
        <v>180</v>
      </c>
      <c r="E36" s="13"/>
      <c r="F36" s="13">
        <f t="shared" si="7"/>
        <v>0</v>
      </c>
    </row>
    <row r="37" spans="1:6" s="8" customFormat="1" x14ac:dyDescent="0.2">
      <c r="A37" s="3"/>
      <c r="B37" s="4"/>
      <c r="C37" s="5"/>
      <c r="D37" s="6"/>
      <c r="E37" s="7"/>
      <c r="F37" s="53">
        <f>SUM(F31:F36)</f>
        <v>0</v>
      </c>
    </row>
    <row r="38" spans="1:6" x14ac:dyDescent="0.2">
      <c r="A38" s="3"/>
      <c r="B38" s="4" t="s">
        <v>40</v>
      </c>
      <c r="C38" s="5"/>
      <c r="D38" s="6"/>
      <c r="E38" s="7"/>
      <c r="F38" s="53"/>
    </row>
    <row r="39" spans="1:6" ht="38.25" x14ac:dyDescent="0.2">
      <c r="A39" s="14" t="s">
        <v>177</v>
      </c>
      <c r="B39" s="42" t="s">
        <v>41</v>
      </c>
      <c r="C39" s="16"/>
      <c r="D39" s="17"/>
      <c r="E39" s="18"/>
      <c r="F39" s="18">
        <f t="shared" ref="F39:F49" si="8">D39*E39</f>
        <v>0</v>
      </c>
    </row>
    <row r="40" spans="1:6" ht="76.5" x14ac:dyDescent="0.2">
      <c r="A40" s="19"/>
      <c r="B40" s="43" t="s">
        <v>42</v>
      </c>
      <c r="C40" s="21"/>
      <c r="D40" s="22"/>
      <c r="E40" s="23"/>
      <c r="F40" s="23">
        <f t="shared" si="8"/>
        <v>0</v>
      </c>
    </row>
    <row r="41" spans="1:6" ht="25.5" x14ac:dyDescent="0.2">
      <c r="A41" s="19"/>
      <c r="B41" s="43" t="s">
        <v>43</v>
      </c>
      <c r="C41" s="21"/>
      <c r="D41" s="22"/>
      <c r="E41" s="23"/>
      <c r="F41" s="23">
        <f t="shared" si="8"/>
        <v>0</v>
      </c>
    </row>
    <row r="42" spans="1:6" ht="63.75" x14ac:dyDescent="0.2">
      <c r="A42" s="24"/>
      <c r="B42" s="44" t="s">
        <v>44</v>
      </c>
      <c r="C42" s="26"/>
      <c r="D42" s="27"/>
      <c r="E42" s="28"/>
      <c r="F42" s="28">
        <f t="shared" si="8"/>
        <v>0</v>
      </c>
    </row>
    <row r="43" spans="1:6" x14ac:dyDescent="0.2">
      <c r="A43" s="14" t="s">
        <v>178</v>
      </c>
      <c r="B43" s="15" t="s">
        <v>45</v>
      </c>
      <c r="C43" s="16"/>
      <c r="D43" s="17"/>
      <c r="E43" s="18"/>
      <c r="F43" s="18">
        <f t="shared" si="8"/>
        <v>0</v>
      </c>
    </row>
    <row r="44" spans="1:6" x14ac:dyDescent="0.2">
      <c r="A44" s="19"/>
      <c r="B44" s="20" t="s">
        <v>132</v>
      </c>
      <c r="C44" s="21" t="s">
        <v>46</v>
      </c>
      <c r="D44" s="22">
        <v>2</v>
      </c>
      <c r="E44" s="23"/>
      <c r="F44" s="23">
        <f t="shared" si="8"/>
        <v>0</v>
      </c>
    </row>
    <row r="45" spans="1:6" x14ac:dyDescent="0.2">
      <c r="A45" s="19"/>
      <c r="B45" s="20" t="s">
        <v>116</v>
      </c>
      <c r="C45" s="21" t="s">
        <v>46</v>
      </c>
      <c r="D45" s="22">
        <v>12</v>
      </c>
      <c r="E45" s="23"/>
      <c r="F45" s="23">
        <f t="shared" si="8"/>
        <v>0</v>
      </c>
    </row>
    <row r="46" spans="1:6" x14ac:dyDescent="0.2">
      <c r="A46" s="14" t="s">
        <v>179</v>
      </c>
      <c r="B46" s="15" t="s">
        <v>47</v>
      </c>
      <c r="C46" s="16"/>
      <c r="D46" s="17"/>
      <c r="E46" s="18"/>
      <c r="F46" s="18">
        <f t="shared" si="8"/>
        <v>0</v>
      </c>
    </row>
    <row r="47" spans="1:6" x14ac:dyDescent="0.2">
      <c r="A47" s="19"/>
      <c r="B47" s="20" t="s">
        <v>133</v>
      </c>
      <c r="C47" s="21" t="s">
        <v>46</v>
      </c>
      <c r="D47" s="22">
        <v>7</v>
      </c>
      <c r="E47" s="23"/>
      <c r="F47" s="23">
        <f t="shared" si="8"/>
        <v>0</v>
      </c>
    </row>
    <row r="48" spans="1:6" x14ac:dyDescent="0.2">
      <c r="A48" s="14" t="s">
        <v>180</v>
      </c>
      <c r="B48" s="15" t="s">
        <v>48</v>
      </c>
      <c r="C48" s="16"/>
      <c r="D48" s="17"/>
      <c r="E48" s="18"/>
      <c r="F48" s="18">
        <f t="shared" si="8"/>
        <v>0</v>
      </c>
    </row>
    <row r="49" spans="1:6" s="8" customFormat="1" x14ac:dyDescent="0.2">
      <c r="A49" s="19"/>
      <c r="B49" s="20" t="s">
        <v>134</v>
      </c>
      <c r="C49" s="21" t="s">
        <v>46</v>
      </c>
      <c r="D49" s="22">
        <v>6</v>
      </c>
      <c r="E49" s="23"/>
      <c r="F49" s="23">
        <f t="shared" si="8"/>
        <v>0</v>
      </c>
    </row>
    <row r="50" spans="1:6" s="8" customFormat="1" x14ac:dyDescent="0.2">
      <c r="A50" s="3"/>
      <c r="B50" s="4"/>
      <c r="C50" s="5"/>
      <c r="D50" s="6"/>
      <c r="E50" s="7"/>
      <c r="F50" s="53">
        <f>SUM(F39:F49)</f>
        <v>0</v>
      </c>
    </row>
    <row r="51" spans="1:6" x14ac:dyDescent="0.2">
      <c r="A51" s="3"/>
      <c r="B51" s="4" t="s">
        <v>49</v>
      </c>
      <c r="C51" s="5"/>
      <c r="D51" s="6"/>
      <c r="E51" s="7"/>
      <c r="F51" s="53"/>
    </row>
    <row r="52" spans="1:6" ht="63.75" x14ac:dyDescent="0.2">
      <c r="A52" s="14" t="s">
        <v>181</v>
      </c>
      <c r="B52" s="15" t="s">
        <v>50</v>
      </c>
      <c r="C52" s="16"/>
      <c r="D52" s="17"/>
      <c r="E52" s="35"/>
      <c r="F52" s="18"/>
    </row>
    <row r="53" spans="1:6" x14ac:dyDescent="0.2">
      <c r="A53" s="19"/>
      <c r="B53" s="45" t="s">
        <v>51</v>
      </c>
      <c r="C53" s="21" t="s">
        <v>14</v>
      </c>
      <c r="D53" s="22">
        <f>16.51+6.49+6.56+3.96+5.09+4+2.81+2.96+14.86</f>
        <v>63.24</v>
      </c>
      <c r="E53" s="41"/>
      <c r="F53" s="23">
        <f>D53*E53</f>
        <v>0</v>
      </c>
    </row>
    <row r="54" spans="1:6" x14ac:dyDescent="0.2">
      <c r="A54" s="24"/>
      <c r="B54" s="46" t="s">
        <v>52</v>
      </c>
      <c r="C54" s="26" t="s">
        <v>28</v>
      </c>
      <c r="D54" s="27">
        <v>50</v>
      </c>
      <c r="E54" s="47"/>
      <c r="F54" s="28">
        <f>D54*E54</f>
        <v>0</v>
      </c>
    </row>
    <row r="55" spans="1:6" ht="63.75" x14ac:dyDescent="0.2">
      <c r="A55" s="9" t="s">
        <v>182</v>
      </c>
      <c r="B55" s="10" t="s">
        <v>53</v>
      </c>
      <c r="C55" s="11" t="s">
        <v>14</v>
      </c>
      <c r="D55" s="12">
        <v>150</v>
      </c>
      <c r="E55" s="48"/>
      <c r="F55" s="13">
        <f>D55*E55</f>
        <v>0</v>
      </c>
    </row>
    <row r="56" spans="1:6" ht="76.5" x14ac:dyDescent="0.2">
      <c r="A56" s="14" t="s">
        <v>183</v>
      </c>
      <c r="B56" s="15" t="s">
        <v>54</v>
      </c>
      <c r="C56" s="26" t="s">
        <v>14</v>
      </c>
      <c r="D56" s="27">
        <f>7*0.6</f>
        <v>4.2</v>
      </c>
      <c r="E56" s="47"/>
      <c r="F56" s="28">
        <f>D56*E56</f>
        <v>0</v>
      </c>
    </row>
    <row r="57" spans="1:6" ht="63.75" x14ac:dyDescent="0.2">
      <c r="A57" s="14" t="s">
        <v>184</v>
      </c>
      <c r="B57" s="15" t="s">
        <v>55</v>
      </c>
      <c r="C57" s="16"/>
      <c r="D57" s="17"/>
      <c r="E57" s="35"/>
      <c r="F57" s="18"/>
    </row>
    <row r="58" spans="1:6" x14ac:dyDescent="0.2">
      <c r="A58" s="19"/>
      <c r="B58" s="45" t="s">
        <v>51</v>
      </c>
      <c r="C58" s="21" t="s">
        <v>14</v>
      </c>
      <c r="D58" s="22">
        <v>6.46</v>
      </c>
      <c r="E58" s="41"/>
      <c r="F58" s="23">
        <f>D58*E58</f>
        <v>0</v>
      </c>
    </row>
    <row r="59" spans="1:6" s="8" customFormat="1" x14ac:dyDescent="0.2">
      <c r="A59" s="19"/>
      <c r="B59" s="45" t="s">
        <v>52</v>
      </c>
      <c r="C59" s="21" t="s">
        <v>28</v>
      </c>
      <c r="D59" s="22">
        <v>10</v>
      </c>
      <c r="E59" s="41"/>
      <c r="F59" s="23">
        <f>D59*E59</f>
        <v>0</v>
      </c>
    </row>
    <row r="60" spans="1:6" s="8" customFormat="1" x14ac:dyDescent="0.2">
      <c r="A60" s="3"/>
      <c r="B60" s="4"/>
      <c r="C60" s="5"/>
      <c r="D60" s="6"/>
      <c r="E60" s="7"/>
      <c r="F60" s="53">
        <f>SUM(F52:F59)</f>
        <v>0</v>
      </c>
    </row>
    <row r="61" spans="1:6" x14ac:dyDescent="0.2">
      <c r="A61" s="3"/>
      <c r="B61" s="4" t="s">
        <v>56</v>
      </c>
      <c r="C61" s="5"/>
      <c r="D61" s="6"/>
      <c r="E61" s="7"/>
      <c r="F61" s="53"/>
    </row>
    <row r="62" spans="1:6" s="8" customFormat="1" ht="102" x14ac:dyDescent="0.2">
      <c r="A62" s="14" t="s">
        <v>185</v>
      </c>
      <c r="B62" s="15" t="s">
        <v>57</v>
      </c>
      <c r="C62" s="26" t="s">
        <v>14</v>
      </c>
      <c r="D62" s="27">
        <v>45</v>
      </c>
      <c r="E62" s="47"/>
      <c r="F62" s="18">
        <f>D62*E62</f>
        <v>0</v>
      </c>
    </row>
    <row r="63" spans="1:6" s="8" customFormat="1" x14ac:dyDescent="0.2">
      <c r="A63" s="3"/>
      <c r="B63" s="4"/>
      <c r="C63" s="5"/>
      <c r="D63" s="6"/>
      <c r="E63" s="7"/>
      <c r="F63" s="53">
        <f>SUM(F62:F62)</f>
        <v>0</v>
      </c>
    </row>
    <row r="64" spans="1:6" x14ac:dyDescent="0.2">
      <c r="A64" s="3"/>
      <c r="B64" s="4" t="s">
        <v>58</v>
      </c>
      <c r="C64" s="5"/>
      <c r="D64" s="6"/>
      <c r="E64" s="7"/>
      <c r="F64" s="53"/>
    </row>
    <row r="65" spans="1:6" ht="38.25" x14ac:dyDescent="0.2">
      <c r="A65" s="9" t="s">
        <v>186</v>
      </c>
      <c r="B65" s="10" t="s">
        <v>59</v>
      </c>
      <c r="C65" s="11" t="s">
        <v>14</v>
      </c>
      <c r="D65" s="12">
        <f>115*2.5</f>
        <v>287.5</v>
      </c>
      <c r="E65" s="13"/>
      <c r="F65" s="13">
        <f>D65*E65</f>
        <v>0</v>
      </c>
    </row>
    <row r="66" spans="1:6" s="8" customFormat="1" ht="38.25" x14ac:dyDescent="0.2">
      <c r="A66" s="9" t="s">
        <v>187</v>
      </c>
      <c r="B66" s="10" t="s">
        <v>60</v>
      </c>
      <c r="C66" s="11" t="s">
        <v>14</v>
      </c>
      <c r="D66" s="12">
        <v>60</v>
      </c>
      <c r="E66" s="13"/>
      <c r="F66" s="13">
        <f>D66*E66</f>
        <v>0</v>
      </c>
    </row>
    <row r="67" spans="1:6" s="8" customFormat="1" x14ac:dyDescent="0.2">
      <c r="A67" s="3"/>
      <c r="B67" s="4"/>
      <c r="C67" s="5"/>
      <c r="D67" s="6"/>
      <c r="E67" s="7"/>
      <c r="F67" s="53">
        <f>SUM(F65:F66)</f>
        <v>0</v>
      </c>
    </row>
    <row r="68" spans="1:6" x14ac:dyDescent="0.2">
      <c r="A68" s="3"/>
      <c r="B68" s="4" t="s">
        <v>144</v>
      </c>
      <c r="C68" s="5"/>
      <c r="D68" s="6"/>
      <c r="E68" s="7"/>
      <c r="F68" s="151"/>
    </row>
    <row r="69" spans="1:6" ht="51" x14ac:dyDescent="0.2">
      <c r="A69" s="9" t="s">
        <v>188</v>
      </c>
      <c r="B69" s="10" t="s">
        <v>145</v>
      </c>
      <c r="C69" s="11" t="s">
        <v>46</v>
      </c>
      <c r="D69" s="12">
        <v>4</v>
      </c>
      <c r="E69" s="13"/>
      <c r="F69" s="13">
        <f>D69*E69</f>
        <v>0</v>
      </c>
    </row>
    <row r="70" spans="1:6" s="8" customFormat="1" ht="165.75" x14ac:dyDescent="0.2">
      <c r="A70" s="9" t="s">
        <v>189</v>
      </c>
      <c r="B70" s="10" t="s">
        <v>146</v>
      </c>
      <c r="C70" s="11" t="s">
        <v>89</v>
      </c>
      <c r="D70" s="12">
        <v>2</v>
      </c>
      <c r="E70" s="13"/>
      <c r="F70" s="13">
        <f>D70*E70</f>
        <v>0</v>
      </c>
    </row>
    <row r="71" spans="1:6" x14ac:dyDescent="0.2">
      <c r="A71" s="3"/>
      <c r="B71" s="179" t="s">
        <v>190</v>
      </c>
      <c r="C71" s="5"/>
      <c r="D71" s="6"/>
      <c r="E71" s="7"/>
      <c r="F71" s="151">
        <f>SUM(F69:F70)</f>
        <v>0</v>
      </c>
    </row>
    <row r="72" spans="1:6" x14ac:dyDescent="0.2">
      <c r="A72" s="194"/>
      <c r="B72" s="190" t="s">
        <v>192</v>
      </c>
      <c r="C72" s="191"/>
      <c r="D72" s="192"/>
      <c r="E72" s="193"/>
      <c r="F72" s="193"/>
    </row>
    <row r="73" spans="1:6" x14ac:dyDescent="0.2">
      <c r="A73" s="9" t="s">
        <v>191</v>
      </c>
      <c r="B73" s="180" t="s">
        <v>193</v>
      </c>
      <c r="C73" s="187" t="s">
        <v>194</v>
      </c>
      <c r="D73" s="188">
        <v>22</v>
      </c>
      <c r="E73" s="7"/>
      <c r="F73" s="178"/>
    </row>
    <row r="74" spans="1:6" x14ac:dyDescent="0.2">
      <c r="A74" s="9" t="s">
        <v>195</v>
      </c>
      <c r="B74" s="10" t="s">
        <v>196</v>
      </c>
      <c r="C74" s="11" t="s">
        <v>194</v>
      </c>
      <c r="D74" s="12">
        <v>20</v>
      </c>
      <c r="E74" s="13"/>
      <c r="F74" s="13">
        <f>D74*E74</f>
        <v>0</v>
      </c>
    </row>
    <row r="75" spans="1:6" x14ac:dyDescent="0.2">
      <c r="A75" s="9" t="s">
        <v>197</v>
      </c>
      <c r="B75" s="10" t="s">
        <v>198</v>
      </c>
      <c r="C75" s="11" t="s">
        <v>194</v>
      </c>
      <c r="D75" s="12">
        <v>300</v>
      </c>
      <c r="E75" s="13"/>
      <c r="F75" s="13">
        <f>D75*E75</f>
        <v>0</v>
      </c>
    </row>
    <row r="76" spans="1:6" x14ac:dyDescent="0.2">
      <c r="A76" s="9" t="s">
        <v>199</v>
      </c>
      <c r="B76" s="10" t="s">
        <v>200</v>
      </c>
      <c r="C76" s="11" t="s">
        <v>194</v>
      </c>
      <c r="D76" s="12">
        <v>300</v>
      </c>
      <c r="E76" s="13"/>
      <c r="F76" s="13">
        <f>D76*E76</f>
        <v>0</v>
      </c>
    </row>
    <row r="77" spans="1:6" s="52" customFormat="1" x14ac:dyDescent="0.2">
      <c r="A77" s="9" t="s">
        <v>201</v>
      </c>
      <c r="B77" s="10" t="s">
        <v>202</v>
      </c>
      <c r="C77" s="11" t="s">
        <v>194</v>
      </c>
      <c r="D77" s="12">
        <v>14</v>
      </c>
      <c r="E77" s="13"/>
      <c r="F77" s="13">
        <f>D77*E77</f>
        <v>0</v>
      </c>
    </row>
    <row r="78" spans="1:6" s="52" customFormat="1" x14ac:dyDescent="0.2">
      <c r="A78" s="9" t="s">
        <v>203</v>
      </c>
      <c r="B78" s="180" t="s">
        <v>204</v>
      </c>
      <c r="C78" s="187" t="s">
        <v>194</v>
      </c>
      <c r="D78" s="188">
        <v>15</v>
      </c>
      <c r="E78" s="7"/>
      <c r="F78" s="178">
        <f>SUM(F74:F77)</f>
        <v>0</v>
      </c>
    </row>
    <row r="79" spans="1:6" s="52" customFormat="1" x14ac:dyDescent="0.2">
      <c r="A79" s="9" t="s">
        <v>205</v>
      </c>
      <c r="B79" s="180" t="s">
        <v>206</v>
      </c>
      <c r="C79" s="187" t="s">
        <v>194</v>
      </c>
      <c r="D79" s="188">
        <v>50</v>
      </c>
      <c r="E79" s="7"/>
      <c r="F79" s="178"/>
    </row>
    <row r="80" spans="1:6" s="52" customFormat="1" x14ac:dyDescent="0.2">
      <c r="A80" s="9" t="s">
        <v>207</v>
      </c>
      <c r="B80" s="10" t="s">
        <v>208</v>
      </c>
      <c r="C80" s="11" t="s">
        <v>194</v>
      </c>
      <c r="D80" s="12">
        <v>20</v>
      </c>
      <c r="E80" s="13"/>
      <c r="F80" s="13">
        <f t="shared" ref="F80:F91" si="9">D80*E80</f>
        <v>0</v>
      </c>
    </row>
    <row r="81" spans="1:6" s="52" customFormat="1" x14ac:dyDescent="0.2">
      <c r="A81" s="9" t="s">
        <v>209</v>
      </c>
      <c r="B81" s="142" t="s">
        <v>210</v>
      </c>
      <c r="C81" s="143" t="s">
        <v>194</v>
      </c>
      <c r="D81" s="144">
        <v>5</v>
      </c>
      <c r="E81" s="145"/>
      <c r="F81" s="145">
        <f t="shared" si="9"/>
        <v>0</v>
      </c>
    </row>
    <row r="82" spans="1:6" s="52" customFormat="1" x14ac:dyDescent="0.2">
      <c r="A82" s="9" t="s">
        <v>211</v>
      </c>
      <c r="B82" s="142" t="s">
        <v>212</v>
      </c>
      <c r="C82" s="143" t="s">
        <v>46</v>
      </c>
      <c r="D82" s="144">
        <v>1</v>
      </c>
      <c r="E82" s="145"/>
      <c r="F82" s="145">
        <f t="shared" si="9"/>
        <v>0</v>
      </c>
    </row>
    <row r="83" spans="1:6" s="52" customFormat="1" x14ac:dyDescent="0.2">
      <c r="A83" s="9" t="s">
        <v>213</v>
      </c>
      <c r="B83" s="142" t="s">
        <v>214</v>
      </c>
      <c r="C83" s="143" t="s">
        <v>46</v>
      </c>
      <c r="D83" s="144">
        <v>1</v>
      </c>
      <c r="E83" s="145"/>
      <c r="F83" s="145">
        <f t="shared" si="9"/>
        <v>0</v>
      </c>
    </row>
    <row r="84" spans="1:6" s="52" customFormat="1" x14ac:dyDescent="0.2">
      <c r="A84" s="9" t="s">
        <v>215</v>
      </c>
      <c r="B84" s="142" t="s">
        <v>216</v>
      </c>
      <c r="C84" s="143" t="s">
        <v>194</v>
      </c>
      <c r="D84" s="144">
        <v>45</v>
      </c>
      <c r="E84" s="145"/>
      <c r="F84" s="145">
        <f t="shared" si="9"/>
        <v>0</v>
      </c>
    </row>
    <row r="85" spans="1:6" s="52" customFormat="1" x14ac:dyDescent="0.2">
      <c r="A85" s="9" t="s">
        <v>217</v>
      </c>
      <c r="B85" s="142" t="s">
        <v>218</v>
      </c>
      <c r="C85" s="143" t="s">
        <v>194</v>
      </c>
      <c r="D85" s="144">
        <v>20</v>
      </c>
      <c r="E85" s="145"/>
      <c r="F85" s="145">
        <f t="shared" si="9"/>
        <v>0</v>
      </c>
    </row>
    <row r="86" spans="1:6" s="52" customFormat="1" x14ac:dyDescent="0.2">
      <c r="A86" s="9" t="s">
        <v>219</v>
      </c>
      <c r="B86" s="142" t="s">
        <v>220</v>
      </c>
      <c r="C86" s="143" t="s">
        <v>194</v>
      </c>
      <c r="D86" s="144">
        <v>5</v>
      </c>
      <c r="E86" s="145"/>
      <c r="F86" s="145">
        <f t="shared" si="9"/>
        <v>0</v>
      </c>
    </row>
    <row r="87" spans="1:6" s="52" customFormat="1" x14ac:dyDescent="0.2">
      <c r="A87" s="9" t="s">
        <v>221</v>
      </c>
      <c r="B87" s="142" t="s">
        <v>222</v>
      </c>
      <c r="C87" s="143" t="s">
        <v>194</v>
      </c>
      <c r="D87" s="144">
        <v>20</v>
      </c>
      <c r="E87" s="145"/>
      <c r="F87" s="145">
        <f t="shared" si="9"/>
        <v>0</v>
      </c>
    </row>
    <row r="88" spans="1:6" s="52" customFormat="1" x14ac:dyDescent="0.2">
      <c r="A88" s="9" t="s">
        <v>223</v>
      </c>
      <c r="B88" s="142" t="s">
        <v>224</v>
      </c>
      <c r="C88" s="143" t="s">
        <v>194</v>
      </c>
      <c r="D88" s="144">
        <v>22</v>
      </c>
      <c r="E88" s="145"/>
      <c r="F88" s="145">
        <f t="shared" si="9"/>
        <v>0</v>
      </c>
    </row>
    <row r="89" spans="1:6" s="52" customFormat="1" x14ac:dyDescent="0.2">
      <c r="A89" s="9" t="s">
        <v>225</v>
      </c>
      <c r="B89" s="142" t="s">
        <v>226</v>
      </c>
      <c r="C89" s="143" t="s">
        <v>46</v>
      </c>
      <c r="D89" s="144">
        <v>1</v>
      </c>
      <c r="E89" s="145"/>
      <c r="F89" s="145">
        <f t="shared" si="9"/>
        <v>0</v>
      </c>
    </row>
    <row r="90" spans="1:6" s="52" customFormat="1" x14ac:dyDescent="0.2">
      <c r="A90" s="9" t="s">
        <v>227</v>
      </c>
      <c r="B90" s="142" t="s">
        <v>228</v>
      </c>
      <c r="C90" s="143" t="s">
        <v>194</v>
      </c>
      <c r="D90" s="144">
        <v>10</v>
      </c>
      <c r="E90" s="145"/>
      <c r="F90" s="145">
        <f t="shared" si="9"/>
        <v>0</v>
      </c>
    </row>
    <row r="91" spans="1:6" s="52" customFormat="1" x14ac:dyDescent="0.2">
      <c r="A91" s="9" t="s">
        <v>229</v>
      </c>
      <c r="B91" s="142" t="s">
        <v>230</v>
      </c>
      <c r="C91" s="143" t="s">
        <v>46</v>
      </c>
      <c r="D91" s="144">
        <v>5</v>
      </c>
      <c r="E91" s="145"/>
      <c r="F91" s="145">
        <f t="shared" si="9"/>
        <v>0</v>
      </c>
    </row>
    <row r="92" spans="1:6" s="52" customFormat="1" x14ac:dyDescent="0.2">
      <c r="A92" s="185"/>
      <c r="B92" s="189" t="s">
        <v>231</v>
      </c>
      <c r="C92" s="181"/>
      <c r="D92" s="182"/>
      <c r="E92" s="183"/>
      <c r="F92" s="184"/>
    </row>
    <row r="93" spans="1:6" s="52" customFormat="1" ht="12" customHeight="1" x14ac:dyDescent="0.2">
      <c r="A93" s="146" t="s">
        <v>232</v>
      </c>
      <c r="B93" s="147" t="s">
        <v>233</v>
      </c>
      <c r="C93" s="148" t="s">
        <v>234</v>
      </c>
      <c r="D93" s="149">
        <v>17</v>
      </c>
      <c r="E93" s="150"/>
      <c r="F93" s="150">
        <f t="shared" ref="F93:F100" si="10">D93*E93</f>
        <v>0</v>
      </c>
    </row>
    <row r="94" spans="1:6" s="52" customFormat="1" x14ac:dyDescent="0.2">
      <c r="A94" s="146" t="s">
        <v>235</v>
      </c>
      <c r="B94" s="147" t="s">
        <v>236</v>
      </c>
      <c r="C94" s="148" t="s">
        <v>46</v>
      </c>
      <c r="D94" s="149">
        <v>2</v>
      </c>
      <c r="E94" s="150"/>
      <c r="F94" s="150">
        <f t="shared" si="10"/>
        <v>0</v>
      </c>
    </row>
    <row r="95" spans="1:6" s="55" customFormat="1" ht="12" customHeight="1" x14ac:dyDescent="0.2">
      <c r="A95" s="146" t="s">
        <v>237</v>
      </c>
      <c r="B95" s="147" t="s">
        <v>238</v>
      </c>
      <c r="C95" s="148" t="s">
        <v>46</v>
      </c>
      <c r="D95" s="149">
        <v>1</v>
      </c>
      <c r="E95" s="150"/>
      <c r="F95" s="150">
        <f t="shared" si="10"/>
        <v>0</v>
      </c>
    </row>
    <row r="96" spans="1:6" s="55" customFormat="1" ht="13.5" customHeight="1" x14ac:dyDescent="0.2">
      <c r="A96" s="14" t="s">
        <v>239</v>
      </c>
      <c r="B96" s="15" t="s">
        <v>240</v>
      </c>
      <c r="C96" s="16" t="s">
        <v>234</v>
      </c>
      <c r="D96" s="17">
        <v>4</v>
      </c>
      <c r="E96" s="18"/>
      <c r="F96" s="18">
        <f t="shared" si="10"/>
        <v>0</v>
      </c>
    </row>
    <row r="97" spans="1:6" ht="13.5" customHeight="1" x14ac:dyDescent="0.2">
      <c r="A97" s="14" t="s">
        <v>241</v>
      </c>
      <c r="B97" s="15" t="s">
        <v>242</v>
      </c>
      <c r="C97" s="16" t="s">
        <v>46</v>
      </c>
      <c r="D97" s="17">
        <v>9</v>
      </c>
      <c r="E97" s="18"/>
      <c r="F97" s="18">
        <f t="shared" si="10"/>
        <v>0</v>
      </c>
    </row>
    <row r="98" spans="1:6" x14ac:dyDescent="0.2">
      <c r="A98" s="14" t="s">
        <v>243</v>
      </c>
      <c r="B98" s="15" t="s">
        <v>244</v>
      </c>
      <c r="C98" s="16" t="s">
        <v>245</v>
      </c>
      <c r="D98" s="17">
        <v>1</v>
      </c>
      <c r="E98" s="18"/>
      <c r="F98" s="18">
        <f t="shared" si="10"/>
        <v>0</v>
      </c>
    </row>
    <row r="99" spans="1:6" x14ac:dyDescent="0.2">
      <c r="A99" s="14" t="s">
        <v>246</v>
      </c>
      <c r="B99" s="15" t="s">
        <v>247</v>
      </c>
      <c r="C99" s="16" t="s">
        <v>46</v>
      </c>
      <c r="D99" s="17">
        <v>1</v>
      </c>
      <c r="E99" s="18"/>
      <c r="F99" s="18">
        <f t="shared" si="10"/>
        <v>0</v>
      </c>
    </row>
    <row r="100" spans="1:6" x14ac:dyDescent="0.2">
      <c r="A100" s="14" t="s">
        <v>248</v>
      </c>
      <c r="B100" s="15" t="s">
        <v>249</v>
      </c>
      <c r="C100" s="16" t="s">
        <v>46</v>
      </c>
      <c r="D100" s="17">
        <v>23</v>
      </c>
      <c r="E100" s="18"/>
      <c r="F100" s="18">
        <f t="shared" si="10"/>
        <v>0</v>
      </c>
    </row>
    <row r="101" spans="1:6" x14ac:dyDescent="0.2">
      <c r="A101" s="9" t="s">
        <v>250</v>
      </c>
      <c r="B101" s="180" t="s">
        <v>251</v>
      </c>
      <c r="C101" s="187" t="s">
        <v>46</v>
      </c>
      <c r="D101" s="188">
        <v>1</v>
      </c>
      <c r="E101" s="7"/>
      <c r="F101" s="178"/>
    </row>
    <row r="102" spans="1:6" x14ac:dyDescent="0.2">
      <c r="A102" s="9" t="s">
        <v>253</v>
      </c>
      <c r="B102" s="10" t="s">
        <v>252</v>
      </c>
      <c r="C102" s="11" t="s">
        <v>46</v>
      </c>
      <c r="D102" s="12">
        <v>2</v>
      </c>
      <c r="E102" s="13"/>
      <c r="F102" s="13">
        <f t="shared" ref="F102:F114" si="11">D102*E102</f>
        <v>0</v>
      </c>
    </row>
    <row r="103" spans="1:6" x14ac:dyDescent="0.2">
      <c r="A103" s="9" t="s">
        <v>254</v>
      </c>
      <c r="B103" s="142" t="s">
        <v>265</v>
      </c>
      <c r="C103" s="143" t="s">
        <v>194</v>
      </c>
      <c r="D103" s="144">
        <v>35</v>
      </c>
      <c r="E103" s="145"/>
      <c r="F103" s="145">
        <f t="shared" si="11"/>
        <v>0</v>
      </c>
    </row>
    <row r="104" spans="1:6" x14ac:dyDescent="0.2">
      <c r="A104" s="9" t="s">
        <v>255</v>
      </c>
      <c r="B104" s="142" t="s">
        <v>266</v>
      </c>
      <c r="C104" s="143" t="s">
        <v>46</v>
      </c>
      <c r="D104" s="144">
        <v>5</v>
      </c>
      <c r="E104" s="145"/>
      <c r="F104" s="145">
        <f t="shared" si="11"/>
        <v>0</v>
      </c>
    </row>
    <row r="105" spans="1:6" x14ac:dyDescent="0.2">
      <c r="A105" s="9" t="s">
        <v>256</v>
      </c>
      <c r="B105" s="142" t="s">
        <v>267</v>
      </c>
      <c r="C105" s="143" t="s">
        <v>46</v>
      </c>
      <c r="D105" s="144">
        <v>3</v>
      </c>
      <c r="E105" s="145"/>
      <c r="F105" s="145">
        <f t="shared" si="11"/>
        <v>0</v>
      </c>
    </row>
    <row r="106" spans="1:6" x14ac:dyDescent="0.2">
      <c r="A106" s="9" t="s">
        <v>257</v>
      </c>
      <c r="B106" s="142" t="s">
        <v>268</v>
      </c>
      <c r="C106" s="143" t="s">
        <v>245</v>
      </c>
      <c r="D106" s="144">
        <v>1</v>
      </c>
      <c r="E106" s="145"/>
      <c r="F106" s="145">
        <f t="shared" si="11"/>
        <v>0</v>
      </c>
    </row>
    <row r="107" spans="1:6" ht="25.5" x14ac:dyDescent="0.2">
      <c r="A107" s="9" t="s">
        <v>258</v>
      </c>
      <c r="B107" s="142" t="s">
        <v>269</v>
      </c>
      <c r="C107" s="143" t="s">
        <v>245</v>
      </c>
      <c r="D107" s="144">
        <v>1</v>
      </c>
      <c r="E107" s="145"/>
      <c r="F107" s="145">
        <f t="shared" si="11"/>
        <v>0</v>
      </c>
    </row>
    <row r="108" spans="1:6" x14ac:dyDescent="0.2">
      <c r="A108" s="9" t="s">
        <v>259</v>
      </c>
      <c r="B108" s="142"/>
      <c r="C108" s="143"/>
      <c r="D108" s="144"/>
      <c r="E108" s="145"/>
      <c r="F108" s="145">
        <f t="shared" si="11"/>
        <v>0</v>
      </c>
    </row>
    <row r="109" spans="1:6" x14ac:dyDescent="0.2">
      <c r="A109" s="9" t="s">
        <v>260</v>
      </c>
      <c r="B109" s="142"/>
      <c r="C109" s="143"/>
      <c r="D109" s="144"/>
      <c r="E109" s="145"/>
      <c r="F109" s="145">
        <f t="shared" si="11"/>
        <v>0</v>
      </c>
    </row>
    <row r="110" spans="1:6" x14ac:dyDescent="0.2">
      <c r="A110" s="9" t="s">
        <v>261</v>
      </c>
      <c r="B110" s="142"/>
      <c r="C110" s="143"/>
      <c r="D110" s="144"/>
      <c r="E110" s="145"/>
      <c r="F110" s="145">
        <f t="shared" si="11"/>
        <v>0</v>
      </c>
    </row>
    <row r="111" spans="1:6" x14ac:dyDescent="0.2">
      <c r="A111" s="9" t="s">
        <v>262</v>
      </c>
      <c r="B111" s="142"/>
      <c r="C111" s="143"/>
      <c r="D111" s="144"/>
      <c r="E111" s="145"/>
      <c r="F111" s="145">
        <f t="shared" si="11"/>
        <v>0</v>
      </c>
    </row>
    <row r="112" spans="1:6" x14ac:dyDescent="0.2">
      <c r="A112" s="9" t="s">
        <v>263</v>
      </c>
      <c r="B112" s="142"/>
      <c r="C112" s="143"/>
      <c r="D112" s="144"/>
      <c r="E112" s="145"/>
      <c r="F112" s="145">
        <f t="shared" si="11"/>
        <v>0</v>
      </c>
    </row>
    <row r="113" spans="1:6" x14ac:dyDescent="0.2">
      <c r="A113" s="9" t="s">
        <v>264</v>
      </c>
      <c r="B113" s="142"/>
      <c r="C113" s="143"/>
      <c r="D113" s="144"/>
      <c r="E113" s="145"/>
      <c r="F113" s="145">
        <f t="shared" si="11"/>
        <v>0</v>
      </c>
    </row>
    <row r="114" spans="1:6" x14ac:dyDescent="0.2">
      <c r="A114" s="9"/>
      <c r="B114" s="142"/>
      <c r="C114" s="143"/>
      <c r="D114" s="144"/>
      <c r="E114" s="145"/>
      <c r="F114" s="145">
        <f t="shared" si="11"/>
        <v>0</v>
      </c>
    </row>
  </sheetData>
  <mergeCells count="1">
    <mergeCell ref="A1:F1"/>
  </mergeCells>
  <phoneticPr fontId="25" type="noConversion"/>
  <pageMargins left="0.70866141732283472" right="0.70866141732283472" top="0.74803149606299213" bottom="0.74803149606299213" header="0.31496062992125984" footer="0.31496062992125984"/>
  <pageSetup paperSize="9" orientation="portrait"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6"/>
  <sheetViews>
    <sheetView showGridLines="0" showZeros="0" zoomScale="120" zoomScaleNormal="120" zoomScaleSheetLayoutView="130" workbookViewId="0">
      <pane ySplit="2" topLeftCell="A3" activePane="bottomLeft" state="frozen"/>
      <selection activeCell="D23" sqref="D23"/>
      <selection pane="bottomLeft" activeCell="A2" sqref="A2:F2"/>
    </sheetView>
  </sheetViews>
  <sheetFormatPr defaultRowHeight="12.75" x14ac:dyDescent="0.2"/>
  <cols>
    <col min="1" max="1" width="6.140625" style="102" customWidth="1"/>
    <col min="2" max="2" width="41.42578125" style="92" customWidth="1"/>
    <col min="3" max="3" width="5.85546875" style="93" customWidth="1"/>
    <col min="4" max="4" width="9.140625" style="94" customWidth="1"/>
    <col min="5" max="5" width="11.7109375" style="95" customWidth="1"/>
    <col min="6" max="6" width="13.140625" style="95" customWidth="1"/>
    <col min="7" max="16384" width="9.140625" style="59"/>
  </cols>
  <sheetData>
    <row r="1" spans="1:6" ht="26.25" x14ac:dyDescent="0.2">
      <c r="A1" s="206" t="s">
        <v>65</v>
      </c>
      <c r="B1" s="206"/>
      <c r="C1" s="206"/>
      <c r="D1" s="206"/>
      <c r="E1" s="206"/>
      <c r="F1" s="206"/>
    </row>
    <row r="2" spans="1:6" x14ac:dyDescent="0.2">
      <c r="A2" s="60" t="s">
        <v>1</v>
      </c>
      <c r="B2" s="61" t="s">
        <v>2</v>
      </c>
      <c r="C2" s="62" t="s">
        <v>3</v>
      </c>
      <c r="D2" s="63" t="s">
        <v>4</v>
      </c>
      <c r="E2" s="96" t="s">
        <v>5</v>
      </c>
      <c r="F2" s="96" t="s">
        <v>6</v>
      </c>
    </row>
    <row r="3" spans="1:6" s="70" customFormat="1" x14ac:dyDescent="0.2">
      <c r="A3" s="64" t="s">
        <v>7</v>
      </c>
      <c r="B3" s="65" t="s">
        <v>12</v>
      </c>
      <c r="C3" s="66"/>
      <c r="D3" s="67"/>
      <c r="E3" s="68"/>
      <c r="F3" s="69"/>
    </row>
    <row r="4" spans="1:6" ht="89.25" x14ac:dyDescent="0.2">
      <c r="A4" s="71" t="s">
        <v>8</v>
      </c>
      <c r="B4" s="72" t="s">
        <v>66</v>
      </c>
      <c r="C4" s="73" t="s">
        <v>16</v>
      </c>
      <c r="D4" s="74">
        <f>41*0.5*1.2</f>
        <v>24.599999999999998</v>
      </c>
      <c r="E4" s="75"/>
      <c r="F4" s="75">
        <f>D4*E4</f>
        <v>0</v>
      </c>
    </row>
    <row r="5" spans="1:6" ht="38.25" x14ac:dyDescent="0.2">
      <c r="A5" s="71" t="s">
        <v>9</v>
      </c>
      <c r="B5" s="72" t="s">
        <v>67</v>
      </c>
      <c r="C5" s="73" t="s">
        <v>16</v>
      </c>
      <c r="D5" s="74">
        <f>41*0.1</f>
        <v>4.1000000000000005</v>
      </c>
      <c r="E5" s="75"/>
      <c r="F5" s="75">
        <f>D5*E5</f>
        <v>0</v>
      </c>
    </row>
    <row r="6" spans="1:6" ht="38.25" x14ac:dyDescent="0.2">
      <c r="A6" s="71" t="s">
        <v>10</v>
      </c>
      <c r="B6" s="72" t="s">
        <v>68</v>
      </c>
      <c r="C6" s="73" t="s">
        <v>16</v>
      </c>
      <c r="D6" s="74">
        <f>41*0.35</f>
        <v>14.35</v>
      </c>
      <c r="E6" s="75"/>
      <c r="F6" s="75">
        <f t="shared" ref="F6:F8" si="0">D6*E6</f>
        <v>0</v>
      </c>
    </row>
    <row r="7" spans="1:6" ht="38.25" x14ac:dyDescent="0.2">
      <c r="A7" s="71" t="s">
        <v>69</v>
      </c>
      <c r="B7" s="72" t="s">
        <v>70</v>
      </c>
      <c r="C7" s="73" t="s">
        <v>16</v>
      </c>
      <c r="D7" s="74">
        <f>D4-D5-D6</f>
        <v>6.1499999999999968</v>
      </c>
      <c r="E7" s="75"/>
      <c r="F7" s="75">
        <f t="shared" si="0"/>
        <v>0</v>
      </c>
    </row>
    <row r="8" spans="1:6" ht="25.5" x14ac:dyDescent="0.2">
      <c r="A8" s="71" t="s">
        <v>71</v>
      </c>
      <c r="B8" s="72" t="s">
        <v>72</v>
      </c>
      <c r="C8" s="73" t="s">
        <v>16</v>
      </c>
      <c r="D8" s="74">
        <f>D4-D7</f>
        <v>18.450000000000003</v>
      </c>
      <c r="E8" s="75"/>
      <c r="F8" s="75">
        <f t="shared" si="0"/>
        <v>0</v>
      </c>
    </row>
    <row r="9" spans="1:6" s="70" customFormat="1" x14ac:dyDescent="0.2">
      <c r="A9" s="64"/>
      <c r="B9" s="65" t="str">
        <f>B3&amp;" UKUPNO"</f>
        <v>ZEMLJANI RADOVI UKUPNO</v>
      </c>
      <c r="C9" s="66"/>
      <c r="D9" s="67"/>
      <c r="E9" s="68"/>
      <c r="F9" s="69">
        <f>SUM(F4:F8)</f>
        <v>0</v>
      </c>
    </row>
    <row r="10" spans="1:6" s="70" customFormat="1" ht="12.75" customHeight="1" x14ac:dyDescent="0.2">
      <c r="A10" s="207"/>
      <c r="B10" s="208"/>
      <c r="C10" s="208"/>
      <c r="D10" s="208"/>
      <c r="E10" s="208"/>
      <c r="F10" s="209"/>
    </row>
    <row r="11" spans="1:6" s="70" customFormat="1" x14ac:dyDescent="0.2">
      <c r="A11" s="64" t="s">
        <v>11</v>
      </c>
      <c r="B11" s="65" t="s">
        <v>73</v>
      </c>
      <c r="C11" s="66"/>
      <c r="D11" s="67"/>
      <c r="E11" s="68"/>
      <c r="F11" s="69"/>
    </row>
    <row r="12" spans="1:6" ht="38.25" x14ac:dyDescent="0.2">
      <c r="A12" s="76" t="s">
        <v>13</v>
      </c>
      <c r="B12" s="77" t="s">
        <v>135</v>
      </c>
      <c r="C12" s="78" t="s">
        <v>46</v>
      </c>
      <c r="D12" s="79">
        <v>1</v>
      </c>
      <c r="E12" s="80"/>
      <c r="F12" s="80">
        <f t="shared" ref="F12:F21" si="1">D12*E12</f>
        <v>0</v>
      </c>
    </row>
    <row r="13" spans="1:6" ht="89.25" x14ac:dyDescent="0.2">
      <c r="A13" s="76" t="s">
        <v>15</v>
      </c>
      <c r="B13" s="77" t="s">
        <v>136</v>
      </c>
      <c r="C13" s="78"/>
      <c r="D13" s="79"/>
      <c r="E13" s="80"/>
      <c r="F13" s="80">
        <f t="shared" si="1"/>
        <v>0</v>
      </c>
    </row>
    <row r="14" spans="1:6" x14ac:dyDescent="0.2">
      <c r="A14" s="86"/>
      <c r="B14" s="87" t="s">
        <v>137</v>
      </c>
      <c r="C14" s="88" t="s">
        <v>28</v>
      </c>
      <c r="D14" s="89">
        <v>20</v>
      </c>
      <c r="E14" s="90"/>
      <c r="F14" s="90">
        <f t="shared" ref="F14" si="2">D14*E14</f>
        <v>0</v>
      </c>
    </row>
    <row r="15" spans="1:6" x14ac:dyDescent="0.2">
      <c r="A15" s="81"/>
      <c r="B15" s="82" t="s">
        <v>138</v>
      </c>
      <c r="C15" s="83" t="s">
        <v>28</v>
      </c>
      <c r="D15" s="84">
        <v>21</v>
      </c>
      <c r="E15" s="85"/>
      <c r="F15" s="85">
        <f t="shared" si="1"/>
        <v>0</v>
      </c>
    </row>
    <row r="16" spans="1:6" ht="102" x14ac:dyDescent="0.2">
      <c r="A16" s="76" t="s">
        <v>17</v>
      </c>
      <c r="B16" s="77" t="s">
        <v>117</v>
      </c>
      <c r="C16" s="78"/>
      <c r="D16" s="79"/>
      <c r="E16" s="80"/>
      <c r="F16" s="80">
        <f t="shared" si="1"/>
        <v>0</v>
      </c>
    </row>
    <row r="17" spans="1:6" x14ac:dyDescent="0.2">
      <c r="A17" s="86"/>
      <c r="B17" s="87" t="s">
        <v>138</v>
      </c>
      <c r="C17" s="88" t="s">
        <v>28</v>
      </c>
      <c r="D17" s="89">
        <v>10</v>
      </c>
      <c r="E17" s="90"/>
      <c r="F17" s="90">
        <f t="shared" ref="F17" si="3">D17*E17</f>
        <v>0</v>
      </c>
    </row>
    <row r="18" spans="1:6" x14ac:dyDescent="0.2">
      <c r="A18" s="86"/>
      <c r="B18" s="87" t="s">
        <v>139</v>
      </c>
      <c r="C18" s="88" t="s">
        <v>28</v>
      </c>
      <c r="D18" s="89">
        <v>10</v>
      </c>
      <c r="E18" s="90"/>
      <c r="F18" s="90">
        <f t="shared" ref="F18" si="4">D18*E18</f>
        <v>0</v>
      </c>
    </row>
    <row r="19" spans="1:6" x14ac:dyDescent="0.2">
      <c r="A19" s="86"/>
      <c r="B19" s="87" t="s">
        <v>74</v>
      </c>
      <c r="C19" s="88" t="s">
        <v>28</v>
      </c>
      <c r="D19" s="89">
        <v>12</v>
      </c>
      <c r="E19" s="90"/>
      <c r="F19" s="90">
        <f t="shared" si="1"/>
        <v>0</v>
      </c>
    </row>
    <row r="20" spans="1:6" x14ac:dyDescent="0.2">
      <c r="A20" s="86"/>
      <c r="B20" s="87" t="s">
        <v>140</v>
      </c>
      <c r="C20" s="88" t="s">
        <v>28</v>
      </c>
      <c r="D20" s="89">
        <v>12</v>
      </c>
      <c r="E20" s="90"/>
      <c r="F20" s="90">
        <f t="shared" ref="F20" si="5">D20*E20</f>
        <v>0</v>
      </c>
    </row>
    <row r="21" spans="1:6" x14ac:dyDescent="0.2">
      <c r="A21" s="86"/>
      <c r="B21" s="87" t="s">
        <v>75</v>
      </c>
      <c r="C21" s="88" t="s">
        <v>28</v>
      </c>
      <c r="D21" s="89">
        <v>7</v>
      </c>
      <c r="E21" s="90"/>
      <c r="F21" s="90">
        <f t="shared" si="1"/>
        <v>0</v>
      </c>
    </row>
    <row r="22" spans="1:6" x14ac:dyDescent="0.2">
      <c r="A22" s="86"/>
      <c r="B22" s="87" t="s">
        <v>141</v>
      </c>
      <c r="C22" s="88" t="s">
        <v>28</v>
      </c>
      <c r="D22" s="89">
        <v>7</v>
      </c>
      <c r="E22" s="90"/>
      <c r="F22" s="90">
        <f t="shared" ref="F22" si="6">D22*E22</f>
        <v>0</v>
      </c>
    </row>
    <row r="23" spans="1:6" x14ac:dyDescent="0.2">
      <c r="A23" s="86"/>
      <c r="B23" s="87" t="s">
        <v>76</v>
      </c>
      <c r="C23" s="88" t="s">
        <v>28</v>
      </c>
      <c r="D23" s="89">
        <v>15</v>
      </c>
      <c r="E23" s="90"/>
      <c r="F23" s="90">
        <f t="shared" ref="F23:F24" si="7">D23*E23</f>
        <v>0</v>
      </c>
    </row>
    <row r="24" spans="1:6" x14ac:dyDescent="0.2">
      <c r="A24" s="81"/>
      <c r="B24" s="82" t="s">
        <v>77</v>
      </c>
      <c r="C24" s="83" t="s">
        <v>28</v>
      </c>
      <c r="D24" s="84">
        <v>15</v>
      </c>
      <c r="E24" s="85"/>
      <c r="F24" s="85">
        <f t="shared" si="7"/>
        <v>0</v>
      </c>
    </row>
    <row r="25" spans="1:6" ht="76.5" x14ac:dyDescent="0.2">
      <c r="A25" s="71" t="s">
        <v>18</v>
      </c>
      <c r="B25" s="72" t="s">
        <v>142</v>
      </c>
      <c r="C25" s="73" t="s">
        <v>46</v>
      </c>
      <c r="D25" s="74">
        <v>8</v>
      </c>
      <c r="E25" s="75"/>
      <c r="F25" s="75">
        <f>D25*E25</f>
        <v>0</v>
      </c>
    </row>
    <row r="26" spans="1:6" ht="63.75" x14ac:dyDescent="0.2">
      <c r="A26" s="71" t="s">
        <v>79</v>
      </c>
      <c r="B26" s="72" t="s">
        <v>78</v>
      </c>
      <c r="C26" s="73" t="s">
        <v>46</v>
      </c>
      <c r="D26" s="74">
        <v>1</v>
      </c>
      <c r="E26" s="75"/>
      <c r="F26" s="75">
        <f t="shared" ref="F26:F34" si="8">D26*E26</f>
        <v>0</v>
      </c>
    </row>
    <row r="27" spans="1:6" ht="63.75" x14ac:dyDescent="0.2">
      <c r="A27" s="71" t="s">
        <v>81</v>
      </c>
      <c r="B27" s="72" t="s">
        <v>80</v>
      </c>
      <c r="C27" s="73" t="s">
        <v>46</v>
      </c>
      <c r="D27" s="74">
        <v>1</v>
      </c>
      <c r="E27" s="75"/>
      <c r="F27" s="75">
        <f t="shared" si="8"/>
        <v>0</v>
      </c>
    </row>
    <row r="28" spans="1:6" ht="63.75" x14ac:dyDescent="0.2">
      <c r="A28" s="71" t="s">
        <v>83</v>
      </c>
      <c r="B28" s="72" t="s">
        <v>82</v>
      </c>
      <c r="C28" s="73" t="s">
        <v>46</v>
      </c>
      <c r="D28" s="74">
        <v>5</v>
      </c>
      <c r="E28" s="75"/>
      <c r="F28" s="75">
        <f t="shared" si="8"/>
        <v>0</v>
      </c>
    </row>
    <row r="29" spans="1:6" ht="63.75" x14ac:dyDescent="0.2">
      <c r="A29" s="71" t="s">
        <v>81</v>
      </c>
      <c r="B29" s="72" t="s">
        <v>118</v>
      </c>
      <c r="C29" s="73" t="s">
        <v>46</v>
      </c>
      <c r="D29" s="74">
        <v>3</v>
      </c>
      <c r="E29" s="75"/>
      <c r="F29" s="75">
        <f t="shared" si="8"/>
        <v>0</v>
      </c>
    </row>
    <row r="30" spans="1:6" ht="63.75" x14ac:dyDescent="0.2">
      <c r="A30" s="71" t="s">
        <v>85</v>
      </c>
      <c r="B30" s="72" t="s">
        <v>84</v>
      </c>
      <c r="C30" s="73" t="s">
        <v>46</v>
      </c>
      <c r="D30" s="74">
        <v>1</v>
      </c>
      <c r="E30" s="75"/>
      <c r="F30" s="75">
        <f t="shared" si="8"/>
        <v>0</v>
      </c>
    </row>
    <row r="31" spans="1:6" ht="76.5" x14ac:dyDescent="0.2">
      <c r="A31" s="76" t="s">
        <v>87</v>
      </c>
      <c r="B31" s="77" t="s">
        <v>86</v>
      </c>
      <c r="C31" s="83" t="s">
        <v>46</v>
      </c>
      <c r="D31" s="84">
        <v>12</v>
      </c>
      <c r="E31" s="85"/>
      <c r="F31" s="85">
        <f>D31*E31</f>
        <v>0</v>
      </c>
    </row>
    <row r="32" spans="1:6" ht="25.5" x14ac:dyDescent="0.2">
      <c r="A32" s="71" t="s">
        <v>90</v>
      </c>
      <c r="B32" s="72" t="s">
        <v>88</v>
      </c>
      <c r="C32" s="73" t="s">
        <v>89</v>
      </c>
      <c r="D32" s="74">
        <v>1</v>
      </c>
      <c r="E32" s="75"/>
      <c r="F32" s="75">
        <f t="shared" si="8"/>
        <v>0</v>
      </c>
    </row>
    <row r="33" spans="1:6" ht="25.5" x14ac:dyDescent="0.2">
      <c r="A33" s="71" t="s">
        <v>92</v>
      </c>
      <c r="B33" s="72" t="s">
        <v>91</v>
      </c>
      <c r="C33" s="73" t="s">
        <v>89</v>
      </c>
      <c r="D33" s="74">
        <v>1</v>
      </c>
      <c r="E33" s="75"/>
      <c r="F33" s="75">
        <f t="shared" si="8"/>
        <v>0</v>
      </c>
    </row>
    <row r="34" spans="1:6" ht="51" x14ac:dyDescent="0.2">
      <c r="A34" s="71" t="s">
        <v>94</v>
      </c>
      <c r="B34" s="72" t="s">
        <v>93</v>
      </c>
      <c r="C34" s="73" t="s">
        <v>89</v>
      </c>
      <c r="D34" s="74">
        <v>1</v>
      </c>
      <c r="E34" s="75"/>
      <c r="F34" s="75">
        <f t="shared" si="8"/>
        <v>0</v>
      </c>
    </row>
    <row r="35" spans="1:6" ht="76.5" x14ac:dyDescent="0.2">
      <c r="A35" s="71" t="s">
        <v>119</v>
      </c>
      <c r="B35" s="72" t="s">
        <v>95</v>
      </c>
      <c r="C35" s="73" t="s">
        <v>28</v>
      </c>
      <c r="D35" s="74">
        <v>35</v>
      </c>
      <c r="E35" s="75"/>
      <c r="F35" s="75">
        <f>D35*E35</f>
        <v>0</v>
      </c>
    </row>
    <row r="36" spans="1:6" s="70" customFormat="1" x14ac:dyDescent="0.2">
      <c r="A36" s="64"/>
      <c r="B36" s="65" t="str">
        <f>B11&amp;" UKUPNO"</f>
        <v>MONTAŽERSKI RADOVI UKUPNO</v>
      </c>
      <c r="C36" s="66"/>
      <c r="D36" s="67"/>
      <c r="E36" s="68"/>
      <c r="F36" s="69">
        <f>SUM(F12:F35)</f>
        <v>0</v>
      </c>
    </row>
    <row r="37" spans="1:6" x14ac:dyDescent="0.2">
      <c r="A37" s="207"/>
      <c r="B37" s="208"/>
      <c r="C37" s="208"/>
      <c r="D37" s="208"/>
      <c r="E37" s="208"/>
      <c r="F37" s="209"/>
    </row>
    <row r="38" spans="1:6" s="70" customFormat="1" x14ac:dyDescent="0.2">
      <c r="A38" s="64" t="s">
        <v>19</v>
      </c>
      <c r="B38" s="65" t="s">
        <v>96</v>
      </c>
      <c r="C38" s="66"/>
      <c r="D38" s="67"/>
      <c r="E38" s="68"/>
      <c r="F38" s="69"/>
    </row>
    <row r="39" spans="1:6" ht="76.5" x14ac:dyDescent="0.2">
      <c r="A39" s="71" t="s">
        <v>20</v>
      </c>
      <c r="B39" s="72" t="s">
        <v>97</v>
      </c>
      <c r="C39" s="73" t="s">
        <v>46</v>
      </c>
      <c r="D39" s="74">
        <v>6</v>
      </c>
      <c r="E39" s="75"/>
      <c r="F39" s="75">
        <f>D39*E39</f>
        <v>0</v>
      </c>
    </row>
    <row r="40" spans="1:6" ht="51" x14ac:dyDescent="0.2">
      <c r="A40" s="71" t="s">
        <v>21</v>
      </c>
      <c r="B40" s="72" t="s">
        <v>98</v>
      </c>
      <c r="C40" s="73" t="s">
        <v>46</v>
      </c>
      <c r="D40" s="74">
        <v>5</v>
      </c>
      <c r="E40" s="75"/>
      <c r="F40" s="75">
        <f t="shared" ref="F40:F45" si="9">D40*E40</f>
        <v>0</v>
      </c>
    </row>
    <row r="41" spans="1:6" ht="38.25" x14ac:dyDescent="0.2">
      <c r="A41" s="71" t="s">
        <v>22</v>
      </c>
      <c r="B41" s="72" t="s">
        <v>143</v>
      </c>
      <c r="C41" s="73" t="s">
        <v>46</v>
      </c>
      <c r="D41" s="74">
        <v>2</v>
      </c>
      <c r="E41" s="75"/>
      <c r="F41" s="75">
        <f t="shared" si="9"/>
        <v>0</v>
      </c>
    </row>
    <row r="42" spans="1:6" x14ac:dyDescent="0.2">
      <c r="A42" s="71" t="s">
        <v>23</v>
      </c>
      <c r="B42" s="72" t="s">
        <v>99</v>
      </c>
      <c r="C42" s="73" t="s">
        <v>46</v>
      </c>
      <c r="D42" s="74">
        <v>1</v>
      </c>
      <c r="E42" s="75"/>
      <c r="F42" s="75">
        <f t="shared" si="9"/>
        <v>0</v>
      </c>
    </row>
    <row r="43" spans="1:6" ht="25.5" x14ac:dyDescent="0.2">
      <c r="A43" s="71" t="s">
        <v>24</v>
      </c>
      <c r="B43" s="72" t="s">
        <v>100</v>
      </c>
      <c r="C43" s="73" t="s">
        <v>46</v>
      </c>
      <c r="D43" s="74">
        <v>1</v>
      </c>
      <c r="E43" s="75"/>
      <c r="F43" s="75">
        <f t="shared" si="9"/>
        <v>0</v>
      </c>
    </row>
    <row r="44" spans="1:6" ht="38.25" x14ac:dyDescent="0.2">
      <c r="A44" s="71" t="s">
        <v>25</v>
      </c>
      <c r="B44" s="72" t="s">
        <v>101</v>
      </c>
      <c r="C44" s="73" t="s">
        <v>46</v>
      </c>
      <c r="D44" s="74">
        <v>6</v>
      </c>
      <c r="E44" s="75"/>
      <c r="F44" s="75">
        <f t="shared" si="9"/>
        <v>0</v>
      </c>
    </row>
    <row r="45" spans="1:6" ht="51" x14ac:dyDescent="0.2">
      <c r="A45" s="71" t="s">
        <v>26</v>
      </c>
      <c r="B45" s="72" t="s">
        <v>102</v>
      </c>
      <c r="C45" s="73" t="s">
        <v>46</v>
      </c>
      <c r="D45" s="74">
        <v>3</v>
      </c>
      <c r="E45" s="75"/>
      <c r="F45" s="75">
        <f t="shared" si="9"/>
        <v>0</v>
      </c>
    </row>
    <row r="46" spans="1:6" s="70" customFormat="1" x14ac:dyDescent="0.2">
      <c r="A46" s="64"/>
      <c r="B46" s="65" t="str">
        <f>B38&amp;" UKUPNO"</f>
        <v>SANITARNI UREĐAJI, PRIBOR I ARMATURE UKUPNO</v>
      </c>
      <c r="C46" s="66"/>
      <c r="D46" s="67"/>
      <c r="E46" s="68"/>
      <c r="F46" s="69">
        <f>SUM(F39:F45)</f>
        <v>0</v>
      </c>
    </row>
    <row r="48" spans="1:6" ht="18.75" x14ac:dyDescent="0.2">
      <c r="A48" s="91" t="s">
        <v>61</v>
      </c>
    </row>
    <row r="49" spans="1:4" x14ac:dyDescent="0.2">
      <c r="A49" s="60" t="s">
        <v>1</v>
      </c>
      <c r="B49" s="61" t="s">
        <v>2</v>
      </c>
      <c r="C49" s="210" t="s">
        <v>6</v>
      </c>
      <c r="D49" s="210"/>
    </row>
    <row r="50" spans="1:4" x14ac:dyDescent="0.2">
      <c r="A50" s="64"/>
      <c r="B50" s="97" t="s">
        <v>65</v>
      </c>
      <c r="C50" s="211"/>
      <c r="D50" s="211"/>
    </row>
    <row r="51" spans="1:4" s="95" customFormat="1" x14ac:dyDescent="0.2">
      <c r="A51" s="76" t="s">
        <v>7</v>
      </c>
      <c r="B51" s="15" t="str">
        <f>VLOOKUP(A51,$A$2:$F$46,2,FALSE)&amp;" UKUPNO"</f>
        <v>ZEMLJANI RADOVI UKUPNO</v>
      </c>
      <c r="C51" s="204">
        <f>VLOOKUP(B51,$B$3:$F$46,5,FALSE)</f>
        <v>0</v>
      </c>
      <c r="D51" s="205"/>
    </row>
    <row r="52" spans="1:4" s="95" customFormat="1" x14ac:dyDescent="0.2">
      <c r="A52" s="86" t="s">
        <v>11</v>
      </c>
      <c r="B52" s="30" t="str">
        <f>VLOOKUP(A52,$A$2:$F$46,2,FALSE)&amp;" UKUPNO"</f>
        <v>MONTAŽERSKI RADOVI UKUPNO</v>
      </c>
      <c r="C52" s="196">
        <f>VLOOKUP(B52,$B$3:$F$46,5,FALSE)</f>
        <v>0</v>
      </c>
      <c r="D52" s="197"/>
    </row>
    <row r="53" spans="1:4" s="95" customFormat="1" x14ac:dyDescent="0.2">
      <c r="A53" s="81" t="s">
        <v>19</v>
      </c>
      <c r="B53" s="54" t="str">
        <f>VLOOKUP(A53,$A$2:$F$46,2,FALSE)&amp;" UKUPNO"</f>
        <v>SANITARNI UREĐAJI, PRIBOR I ARMATURE UKUPNO</v>
      </c>
      <c r="C53" s="198">
        <f>VLOOKUP(B53,$B$3:$F$46,5,FALSE)</f>
        <v>0</v>
      </c>
      <c r="D53" s="199"/>
    </row>
    <row r="54" spans="1:4" s="95" customFormat="1" x14ac:dyDescent="0.2">
      <c r="A54" s="98"/>
      <c r="B54" s="15" t="s">
        <v>62</v>
      </c>
      <c r="C54" s="200">
        <f>SUM(C51:D53)</f>
        <v>0</v>
      </c>
      <c r="D54" s="200"/>
    </row>
    <row r="55" spans="1:4" s="101" customFormat="1" x14ac:dyDescent="0.2">
      <c r="A55" s="99"/>
      <c r="B55" s="100" t="s">
        <v>63</v>
      </c>
      <c r="C55" s="201">
        <f>0.25*C54</f>
        <v>0</v>
      </c>
      <c r="D55" s="201"/>
    </row>
    <row r="56" spans="1:4" s="55" customFormat="1" x14ac:dyDescent="0.2">
      <c r="A56" s="56"/>
      <c r="B56" s="57" t="s">
        <v>64</v>
      </c>
      <c r="C56" s="202">
        <f>SUM(C54:D55)</f>
        <v>0</v>
      </c>
      <c r="D56" s="203"/>
    </row>
  </sheetData>
  <mergeCells count="11">
    <mergeCell ref="C51:D51"/>
    <mergeCell ref="A1:F1"/>
    <mergeCell ref="A10:F10"/>
    <mergeCell ref="A37:F37"/>
    <mergeCell ref="C49:D49"/>
    <mergeCell ref="C50:D50"/>
    <mergeCell ref="C52:D52"/>
    <mergeCell ref="C53:D53"/>
    <mergeCell ref="C54:D54"/>
    <mergeCell ref="C55:D55"/>
    <mergeCell ref="C56:D56"/>
  </mergeCells>
  <pageMargins left="0.70866141732283472" right="0.70866141732283472" top="0.74803149606299213" bottom="0.74803149606299213" header="0.31496062992125984" footer="0.31496062992125984"/>
  <pageSetup paperSize="9" orientation="portrait" vertic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showZeros="0" zoomScale="120" zoomScaleNormal="120" zoomScaleSheetLayoutView="130" workbookViewId="0">
      <pane ySplit="2" topLeftCell="A3" activePane="bottomLeft" state="frozen"/>
      <selection activeCell="F165" sqref="F165"/>
      <selection pane="bottomLeft" activeCell="B21" sqref="B21"/>
    </sheetView>
  </sheetViews>
  <sheetFormatPr defaultRowHeight="12.75" x14ac:dyDescent="0.2"/>
  <cols>
    <col min="1" max="1" width="6.140625" style="141" customWidth="1"/>
    <col min="2" max="2" width="41.42578125" style="135" customWidth="1"/>
    <col min="3" max="3" width="5.85546875" style="136" customWidth="1"/>
    <col min="4" max="4" width="9.140625" style="137" customWidth="1"/>
    <col min="5" max="5" width="11.7109375" style="101" customWidth="1"/>
    <col min="6" max="6" width="13.140625" style="101" customWidth="1"/>
    <col min="7" max="16384" width="9.140625" style="103"/>
  </cols>
  <sheetData>
    <row r="1" spans="1:6" ht="26.25" x14ac:dyDescent="0.2">
      <c r="A1" s="214" t="s">
        <v>103</v>
      </c>
      <c r="B1" s="214"/>
      <c r="C1" s="214"/>
      <c r="D1" s="214"/>
      <c r="E1" s="214"/>
      <c r="F1" s="214"/>
    </row>
    <row r="2" spans="1:6" x14ac:dyDescent="0.2">
      <c r="A2" s="104" t="s">
        <v>1</v>
      </c>
      <c r="B2" s="105" t="s">
        <v>2</v>
      </c>
      <c r="C2" s="106" t="s">
        <v>3</v>
      </c>
      <c r="D2" s="107" t="s">
        <v>4</v>
      </c>
      <c r="E2" s="138" t="s">
        <v>5</v>
      </c>
      <c r="F2" s="138" t="s">
        <v>6</v>
      </c>
    </row>
    <row r="3" spans="1:6" s="114" customFormat="1" x14ac:dyDescent="0.2">
      <c r="A3" s="108" t="s">
        <v>7</v>
      </c>
      <c r="B3" s="109" t="s">
        <v>12</v>
      </c>
      <c r="C3" s="110"/>
      <c r="D3" s="111"/>
      <c r="E3" s="112"/>
      <c r="F3" s="113"/>
    </row>
    <row r="4" spans="1:6" ht="63.75" x14ac:dyDescent="0.2">
      <c r="A4" s="115" t="s">
        <v>8</v>
      </c>
      <c r="B4" s="116" t="s">
        <v>104</v>
      </c>
      <c r="C4" s="117"/>
      <c r="D4" s="118"/>
      <c r="E4" s="119"/>
      <c r="F4" s="119">
        <f t="shared" ref="F4:F17" si="0">D4*E4</f>
        <v>0</v>
      </c>
    </row>
    <row r="5" spans="1:6" x14ac:dyDescent="0.2">
      <c r="A5" s="120"/>
      <c r="B5" s="121" t="s">
        <v>105</v>
      </c>
      <c r="C5" s="122" t="s">
        <v>16</v>
      </c>
      <c r="D5" s="123">
        <f>5*0.6*1.5</f>
        <v>4.5</v>
      </c>
      <c r="E5" s="124"/>
      <c r="F5" s="124">
        <f t="shared" si="0"/>
        <v>0</v>
      </c>
    </row>
    <row r="6" spans="1:6" x14ac:dyDescent="0.2">
      <c r="A6" s="120"/>
      <c r="B6" s="121" t="s">
        <v>149</v>
      </c>
      <c r="C6" s="122" t="s">
        <v>16</v>
      </c>
      <c r="D6" s="123">
        <f>4*0.6*1.5</f>
        <v>3.5999999999999996</v>
      </c>
      <c r="E6" s="124"/>
      <c r="F6" s="124">
        <f t="shared" ref="F6" si="1">D6*E6</f>
        <v>0</v>
      </c>
    </row>
    <row r="7" spans="1:6" x14ac:dyDescent="0.2">
      <c r="A7" s="99"/>
      <c r="B7" s="125" t="s">
        <v>150</v>
      </c>
      <c r="C7" s="126" t="s">
        <v>16</v>
      </c>
      <c r="D7" s="123">
        <f>14*0.6*1.5</f>
        <v>12.600000000000001</v>
      </c>
      <c r="E7" s="128"/>
      <c r="F7" s="128">
        <f t="shared" si="0"/>
        <v>0</v>
      </c>
    </row>
    <row r="8" spans="1:6" ht="38.25" x14ac:dyDescent="0.2">
      <c r="A8" s="115" t="s">
        <v>9</v>
      </c>
      <c r="B8" s="116" t="s">
        <v>106</v>
      </c>
      <c r="C8" s="117"/>
      <c r="D8" s="118"/>
      <c r="E8" s="119"/>
      <c r="F8" s="119">
        <f t="shared" si="0"/>
        <v>0</v>
      </c>
    </row>
    <row r="9" spans="1:6" x14ac:dyDescent="0.2">
      <c r="A9" s="120"/>
      <c r="B9" s="121" t="s">
        <v>105</v>
      </c>
      <c r="C9" s="122" t="s">
        <v>16</v>
      </c>
      <c r="D9" s="123">
        <f>5*0.6*0.1</f>
        <v>0.30000000000000004</v>
      </c>
      <c r="E9" s="124"/>
      <c r="F9" s="124">
        <f t="shared" ref="F9:F11" si="2">D9*E9</f>
        <v>0</v>
      </c>
    </row>
    <row r="10" spans="1:6" x14ac:dyDescent="0.2">
      <c r="A10" s="120"/>
      <c r="B10" s="121" t="s">
        <v>149</v>
      </c>
      <c r="C10" s="122" t="s">
        <v>16</v>
      </c>
      <c r="D10" s="123">
        <f>4*0.6*0.1</f>
        <v>0.24</v>
      </c>
      <c r="E10" s="124"/>
      <c r="F10" s="124">
        <f t="shared" si="2"/>
        <v>0</v>
      </c>
    </row>
    <row r="11" spans="1:6" x14ac:dyDescent="0.2">
      <c r="A11" s="99"/>
      <c r="B11" s="125" t="s">
        <v>150</v>
      </c>
      <c r="C11" s="126" t="s">
        <v>16</v>
      </c>
      <c r="D11" s="123">
        <f>14*0.6*0.1</f>
        <v>0.84000000000000008</v>
      </c>
      <c r="E11" s="128"/>
      <c r="F11" s="128">
        <f t="shared" si="2"/>
        <v>0</v>
      </c>
    </row>
    <row r="12" spans="1:6" ht="38.25" x14ac:dyDescent="0.2">
      <c r="A12" s="115" t="s">
        <v>10</v>
      </c>
      <c r="B12" s="116" t="s">
        <v>68</v>
      </c>
      <c r="C12" s="117"/>
      <c r="D12" s="118"/>
      <c r="E12" s="119"/>
      <c r="F12" s="119">
        <f t="shared" si="0"/>
        <v>0</v>
      </c>
    </row>
    <row r="13" spans="1:6" x14ac:dyDescent="0.2">
      <c r="A13" s="120"/>
      <c r="B13" s="121" t="s">
        <v>105</v>
      </c>
      <c r="C13" s="122" t="s">
        <v>16</v>
      </c>
      <c r="D13" s="123">
        <f>5*0.6*0.4</f>
        <v>1.2000000000000002</v>
      </c>
      <c r="E13" s="124"/>
      <c r="F13" s="124">
        <f t="shared" si="0"/>
        <v>0</v>
      </c>
    </row>
    <row r="14" spans="1:6" x14ac:dyDescent="0.2">
      <c r="A14" s="120"/>
      <c r="B14" s="121" t="s">
        <v>149</v>
      </c>
      <c r="C14" s="122" t="s">
        <v>16</v>
      </c>
      <c r="D14" s="123">
        <f>4*0.6*0.4</f>
        <v>0.96</v>
      </c>
      <c r="E14" s="124"/>
      <c r="F14" s="124">
        <f t="shared" si="0"/>
        <v>0</v>
      </c>
    </row>
    <row r="15" spans="1:6" x14ac:dyDescent="0.2">
      <c r="A15" s="99"/>
      <c r="B15" s="125" t="s">
        <v>150</v>
      </c>
      <c r="C15" s="126" t="s">
        <v>16</v>
      </c>
      <c r="D15" s="123">
        <f>14*0.6*0.4</f>
        <v>3.3600000000000003</v>
      </c>
      <c r="E15" s="128"/>
      <c r="F15" s="128">
        <f t="shared" si="0"/>
        <v>0</v>
      </c>
    </row>
    <row r="16" spans="1:6" ht="38.25" x14ac:dyDescent="0.2">
      <c r="A16" s="129" t="s">
        <v>69</v>
      </c>
      <c r="B16" s="130" t="s">
        <v>70</v>
      </c>
      <c r="C16" s="131" t="s">
        <v>16</v>
      </c>
      <c r="D16" s="132">
        <f>SUM(D5:D7)-SUM(D9:D11)-SUM(D13:D15)</f>
        <v>13.800000000000004</v>
      </c>
      <c r="E16" s="133"/>
      <c r="F16" s="133">
        <f t="shared" si="0"/>
        <v>0</v>
      </c>
    </row>
    <row r="17" spans="1:6" ht="25.5" x14ac:dyDescent="0.2">
      <c r="A17" s="129" t="s">
        <v>71</v>
      </c>
      <c r="B17" s="130" t="s">
        <v>72</v>
      </c>
      <c r="C17" s="131" t="s">
        <v>16</v>
      </c>
      <c r="D17" s="132">
        <f>SUM(D5:D7)-D16</f>
        <v>6.8999999999999986</v>
      </c>
      <c r="E17" s="133"/>
      <c r="F17" s="133">
        <f t="shared" si="0"/>
        <v>0</v>
      </c>
    </row>
    <row r="18" spans="1:6" s="114" customFormat="1" x14ac:dyDescent="0.2">
      <c r="A18" s="108"/>
      <c r="B18" s="109" t="str">
        <f>B3&amp;" UKUPNO"</f>
        <v>ZEMLJANI RADOVI UKUPNO</v>
      </c>
      <c r="C18" s="110"/>
      <c r="D18" s="111"/>
      <c r="E18" s="112"/>
      <c r="F18" s="113">
        <f>SUM(F4:F17)</f>
        <v>0</v>
      </c>
    </row>
    <row r="19" spans="1:6" x14ac:dyDescent="0.2">
      <c r="A19" s="215"/>
      <c r="B19" s="216"/>
      <c r="C19" s="216"/>
      <c r="D19" s="216"/>
      <c r="E19" s="216"/>
      <c r="F19" s="217"/>
    </row>
    <row r="20" spans="1:6" s="114" customFormat="1" x14ac:dyDescent="0.2">
      <c r="A20" s="108" t="s">
        <v>11</v>
      </c>
      <c r="B20" s="109" t="s">
        <v>73</v>
      </c>
      <c r="C20" s="110"/>
      <c r="D20" s="111"/>
      <c r="E20" s="112"/>
      <c r="F20" s="113"/>
    </row>
    <row r="21" spans="1:6" ht="114.75" x14ac:dyDescent="0.2">
      <c r="A21" s="115" t="s">
        <v>13</v>
      </c>
      <c r="B21" s="116" t="s">
        <v>107</v>
      </c>
      <c r="C21" s="117"/>
      <c r="D21" s="118"/>
      <c r="E21" s="119"/>
      <c r="F21" s="119">
        <f>D21*E21</f>
        <v>0</v>
      </c>
    </row>
    <row r="22" spans="1:6" x14ac:dyDescent="0.2">
      <c r="A22" s="120"/>
      <c r="B22" s="121" t="s">
        <v>108</v>
      </c>
      <c r="C22" s="122" t="s">
        <v>28</v>
      </c>
      <c r="D22" s="123">
        <v>5</v>
      </c>
      <c r="E22" s="124"/>
      <c r="F22" s="124">
        <f t="shared" ref="F22:F34" si="3">D22*E22</f>
        <v>0</v>
      </c>
    </row>
    <row r="23" spans="1:6" x14ac:dyDescent="0.2">
      <c r="A23" s="120"/>
      <c r="B23" s="121" t="s">
        <v>148</v>
      </c>
      <c r="C23" s="122" t="s">
        <v>28</v>
      </c>
      <c r="D23" s="123">
        <v>4</v>
      </c>
      <c r="E23" s="124"/>
      <c r="F23" s="124">
        <f t="shared" si="3"/>
        <v>0</v>
      </c>
    </row>
    <row r="24" spans="1:6" x14ac:dyDescent="0.2">
      <c r="A24" s="120"/>
      <c r="B24" s="121" t="s">
        <v>147</v>
      </c>
      <c r="C24" s="122" t="s">
        <v>28</v>
      </c>
      <c r="D24" s="123">
        <v>14</v>
      </c>
      <c r="E24" s="124"/>
      <c r="F24" s="124">
        <f t="shared" ref="F24:F26" si="4">D24*E24</f>
        <v>0</v>
      </c>
    </row>
    <row r="25" spans="1:6" ht="127.5" x14ac:dyDescent="0.2">
      <c r="A25" s="115" t="s">
        <v>15</v>
      </c>
      <c r="B25" s="116" t="s">
        <v>151</v>
      </c>
      <c r="C25" s="117"/>
      <c r="D25" s="118"/>
      <c r="E25" s="119"/>
      <c r="F25" s="119">
        <f t="shared" si="4"/>
        <v>0</v>
      </c>
    </row>
    <row r="26" spans="1:6" x14ac:dyDescent="0.2">
      <c r="A26" s="120"/>
      <c r="B26" s="121" t="s">
        <v>147</v>
      </c>
      <c r="C26" s="122" t="s">
        <v>28</v>
      </c>
      <c r="D26" s="123">
        <v>8</v>
      </c>
      <c r="E26" s="124"/>
      <c r="F26" s="124">
        <f t="shared" si="4"/>
        <v>0</v>
      </c>
    </row>
    <row r="27" spans="1:6" ht="140.25" x14ac:dyDescent="0.2">
      <c r="A27" s="115" t="s">
        <v>17</v>
      </c>
      <c r="B27" s="116" t="s">
        <v>109</v>
      </c>
      <c r="C27" s="117"/>
      <c r="D27" s="118"/>
      <c r="E27" s="119"/>
      <c r="F27" s="119">
        <f t="shared" si="3"/>
        <v>0</v>
      </c>
    </row>
    <row r="28" spans="1:6" x14ac:dyDescent="0.2">
      <c r="A28" s="120"/>
      <c r="B28" s="121" t="s">
        <v>147</v>
      </c>
      <c r="C28" s="122" t="s">
        <v>28</v>
      </c>
      <c r="D28" s="123">
        <v>2</v>
      </c>
      <c r="E28" s="124"/>
      <c r="F28" s="124">
        <f t="shared" ref="F28" si="5">D28*E28</f>
        <v>0</v>
      </c>
    </row>
    <row r="29" spans="1:6" x14ac:dyDescent="0.2">
      <c r="A29" s="120"/>
      <c r="B29" s="121" t="s">
        <v>152</v>
      </c>
      <c r="C29" s="122" t="s">
        <v>28</v>
      </c>
      <c r="D29" s="123">
        <v>4</v>
      </c>
      <c r="E29" s="124"/>
      <c r="F29" s="124">
        <f t="shared" si="3"/>
        <v>0</v>
      </c>
    </row>
    <row r="30" spans="1:6" x14ac:dyDescent="0.2">
      <c r="A30" s="99"/>
      <c r="B30" s="125" t="s">
        <v>110</v>
      </c>
      <c r="C30" s="126" t="s">
        <v>28</v>
      </c>
      <c r="D30" s="127">
        <v>18</v>
      </c>
      <c r="E30" s="128"/>
      <c r="F30" s="128">
        <f t="shared" si="3"/>
        <v>0</v>
      </c>
    </row>
    <row r="31" spans="1:6" ht="51" x14ac:dyDescent="0.2">
      <c r="A31" s="129" t="s">
        <v>18</v>
      </c>
      <c r="B31" s="130" t="s">
        <v>111</v>
      </c>
      <c r="C31" s="131" t="s">
        <v>46</v>
      </c>
      <c r="D31" s="132">
        <v>4</v>
      </c>
      <c r="E31" s="133"/>
      <c r="F31" s="133">
        <f t="shared" si="3"/>
        <v>0</v>
      </c>
    </row>
    <row r="32" spans="1:6" ht="38.25" x14ac:dyDescent="0.2">
      <c r="A32" s="129" t="s">
        <v>79</v>
      </c>
      <c r="B32" s="130" t="s">
        <v>153</v>
      </c>
      <c r="C32" s="131" t="s">
        <v>89</v>
      </c>
      <c r="D32" s="132">
        <v>1</v>
      </c>
      <c r="E32" s="133"/>
      <c r="F32" s="133">
        <f t="shared" ref="F32" si="6">D32*E32</f>
        <v>0</v>
      </c>
    </row>
    <row r="33" spans="1:6" ht="38.25" x14ac:dyDescent="0.2">
      <c r="A33" s="129" t="s">
        <v>81</v>
      </c>
      <c r="B33" s="130" t="s">
        <v>112</v>
      </c>
      <c r="C33" s="131" t="s">
        <v>89</v>
      </c>
      <c r="D33" s="132">
        <v>1</v>
      </c>
      <c r="E33" s="133"/>
      <c r="F33" s="133">
        <f t="shared" si="3"/>
        <v>0</v>
      </c>
    </row>
    <row r="34" spans="1:6" ht="76.5" x14ac:dyDescent="0.2">
      <c r="A34" s="129" t="s">
        <v>83</v>
      </c>
      <c r="B34" s="130" t="s">
        <v>95</v>
      </c>
      <c r="C34" s="131" t="s">
        <v>28</v>
      </c>
      <c r="D34" s="132">
        <v>20</v>
      </c>
      <c r="E34" s="133"/>
      <c r="F34" s="133">
        <f t="shared" si="3"/>
        <v>0</v>
      </c>
    </row>
    <row r="35" spans="1:6" s="114" customFormat="1" x14ac:dyDescent="0.2">
      <c r="A35" s="108"/>
      <c r="B35" s="109" t="str">
        <f>B20&amp;" UKUPNO"</f>
        <v>MONTAŽERSKI RADOVI UKUPNO</v>
      </c>
      <c r="C35" s="110"/>
      <c r="D35" s="111"/>
      <c r="E35" s="112"/>
      <c r="F35" s="113">
        <f>SUM(F21:F34)</f>
        <v>0</v>
      </c>
    </row>
    <row r="37" spans="1:6" ht="18.75" x14ac:dyDescent="0.2">
      <c r="A37" s="134" t="s">
        <v>61</v>
      </c>
    </row>
    <row r="38" spans="1:6" x14ac:dyDescent="0.2">
      <c r="A38" s="104" t="s">
        <v>1</v>
      </c>
      <c r="B38" s="105" t="s">
        <v>2</v>
      </c>
      <c r="C38" s="218" t="s">
        <v>6</v>
      </c>
      <c r="D38" s="218"/>
    </row>
    <row r="39" spans="1:6" x14ac:dyDescent="0.2">
      <c r="A39" s="108"/>
      <c r="B39" s="139" t="s">
        <v>103</v>
      </c>
      <c r="C39" s="219"/>
      <c r="D39" s="219"/>
    </row>
    <row r="40" spans="1:6" s="101" customFormat="1" x14ac:dyDescent="0.2">
      <c r="A40" s="115" t="s">
        <v>7</v>
      </c>
      <c r="B40" s="15" t="str">
        <f>VLOOKUP(A40,$A$2:$F$35,2,FALSE)&amp;" UKUPNO"</f>
        <v>ZEMLJANI RADOVI UKUPNO</v>
      </c>
      <c r="C40" s="204">
        <f>VLOOKUP(B40,$B$3:$F$35,5,FALSE)</f>
        <v>0</v>
      </c>
      <c r="D40" s="205"/>
    </row>
    <row r="41" spans="1:6" s="101" customFormat="1" x14ac:dyDescent="0.2">
      <c r="A41" s="99" t="s">
        <v>11</v>
      </c>
      <c r="B41" s="54" t="str">
        <f>VLOOKUP(A41,$A$2:$F$35,2,FALSE)&amp;" UKUPNO"</f>
        <v>MONTAŽERSKI RADOVI UKUPNO</v>
      </c>
      <c r="C41" s="198">
        <f>VLOOKUP(B41,$B$3:$F$35,5,FALSE)</f>
        <v>0</v>
      </c>
      <c r="D41" s="199"/>
    </row>
    <row r="42" spans="1:6" s="101" customFormat="1" x14ac:dyDescent="0.2">
      <c r="A42" s="140"/>
      <c r="B42" s="15" t="s">
        <v>62</v>
      </c>
      <c r="C42" s="212">
        <f>SUM(C40:D41)</f>
        <v>0</v>
      </c>
      <c r="D42" s="212"/>
    </row>
    <row r="43" spans="1:6" s="101" customFormat="1" x14ac:dyDescent="0.2">
      <c r="A43" s="99"/>
      <c r="B43" s="100" t="s">
        <v>63</v>
      </c>
      <c r="C43" s="201">
        <f>0.25*C42</f>
        <v>0</v>
      </c>
      <c r="D43" s="201"/>
    </row>
    <row r="44" spans="1:6" s="101" customFormat="1" x14ac:dyDescent="0.2">
      <c r="A44" s="108"/>
      <c r="B44" s="139" t="s">
        <v>64</v>
      </c>
      <c r="C44" s="213">
        <f>C42+C43</f>
        <v>0</v>
      </c>
      <c r="D44" s="213"/>
    </row>
  </sheetData>
  <mergeCells count="9">
    <mergeCell ref="C42:D42"/>
    <mergeCell ref="C43:D43"/>
    <mergeCell ref="C44:D44"/>
    <mergeCell ref="C40:D40"/>
    <mergeCell ref="A1:F1"/>
    <mergeCell ref="A19:F19"/>
    <mergeCell ref="C38:D38"/>
    <mergeCell ref="C39:D39"/>
    <mergeCell ref="C41:D41"/>
  </mergeCells>
  <pageMargins left="0.70866141732283472" right="0.70866141732283472" top="0.74803149606299213" bottom="0.74803149606299213" header="0.31496062992125984" footer="0.31496062992125984"/>
  <pageSetup paperSize="9" orientation="portrait" vertic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9"/>
  <sheetViews>
    <sheetView showGridLines="0" showZeros="0" zoomScale="120" zoomScaleNormal="120" zoomScaleSheetLayoutView="130" workbookViewId="0">
      <selection activeCell="C9" sqref="C9:D9"/>
    </sheetView>
  </sheetViews>
  <sheetFormatPr defaultRowHeight="12.75" x14ac:dyDescent="0.2"/>
  <cols>
    <col min="1" max="1" width="6.140625" style="170" customWidth="1"/>
    <col min="2" max="2" width="41.42578125" style="153" customWidth="1"/>
    <col min="3" max="3" width="5.85546875" style="154" customWidth="1"/>
    <col min="4" max="4" width="9.140625" style="155" customWidth="1"/>
    <col min="5" max="5" width="11.7109375" style="156" customWidth="1"/>
    <col min="6" max="6" width="13.140625" style="156" customWidth="1"/>
    <col min="7" max="16384" width="9.140625" style="171"/>
  </cols>
  <sheetData>
    <row r="2" spans="1:4" ht="18.75" x14ac:dyDescent="0.2">
      <c r="A2" s="152" t="s">
        <v>155</v>
      </c>
    </row>
    <row r="3" spans="1:4" ht="13.5" customHeight="1" x14ac:dyDescent="0.2">
      <c r="A3" s="157" t="s">
        <v>1</v>
      </c>
      <c r="B3" s="158" t="s">
        <v>2</v>
      </c>
      <c r="C3" s="224" t="s">
        <v>6</v>
      </c>
      <c r="D3" s="224"/>
    </row>
    <row r="4" spans="1:4" s="156" customFormat="1" x14ac:dyDescent="0.2">
      <c r="A4" s="159" t="s">
        <v>156</v>
      </c>
      <c r="B4" s="160" t="s">
        <v>270</v>
      </c>
      <c r="C4" s="225"/>
      <c r="D4" s="226"/>
    </row>
    <row r="5" spans="1:4" s="156" customFormat="1" x14ac:dyDescent="0.2">
      <c r="A5" s="161" t="s">
        <v>157</v>
      </c>
      <c r="B5" s="162" t="str">
        <f>'TROŠKOVNIK VODA'!B50</f>
        <v>VODOVOD</v>
      </c>
      <c r="C5" s="227">
        <f>'TROŠKOVNIK VODA'!C54:D54</f>
        <v>0</v>
      </c>
      <c r="D5" s="228"/>
    </row>
    <row r="6" spans="1:4" s="156" customFormat="1" x14ac:dyDescent="0.2">
      <c r="A6" s="161" t="s">
        <v>158</v>
      </c>
      <c r="B6" s="162" t="str">
        <f>'TROŠKOVNIK KANAL'!B39</f>
        <v>KANALIZACIJA</v>
      </c>
      <c r="C6" s="227">
        <f>'TROŠKOVNIK KANAL'!C42:D42</f>
        <v>0</v>
      </c>
      <c r="D6" s="228"/>
    </row>
    <row r="7" spans="1:4" s="156" customFormat="1" x14ac:dyDescent="0.2">
      <c r="A7" s="163"/>
      <c r="B7" s="160" t="s">
        <v>62</v>
      </c>
      <c r="C7" s="220">
        <f>SUM(C4:D6)</f>
        <v>0</v>
      </c>
      <c r="D7" s="220"/>
    </row>
    <row r="8" spans="1:4" s="166" customFormat="1" x14ac:dyDescent="0.2">
      <c r="A8" s="164"/>
      <c r="B8" s="165" t="s">
        <v>63</v>
      </c>
      <c r="C8" s="221">
        <f>0.25*C7</f>
        <v>0</v>
      </c>
      <c r="D8" s="221"/>
    </row>
    <row r="9" spans="1:4" s="169" customFormat="1" x14ac:dyDescent="0.2">
      <c r="A9" s="167"/>
      <c r="B9" s="168" t="s">
        <v>64</v>
      </c>
      <c r="C9" s="222">
        <f>SUM(C7:D8)</f>
        <v>0</v>
      </c>
      <c r="D9" s="223"/>
    </row>
  </sheetData>
  <mergeCells count="7">
    <mergeCell ref="C7:D7"/>
    <mergeCell ref="C8:D8"/>
    <mergeCell ref="C9:D9"/>
    <mergeCell ref="C3:D3"/>
    <mergeCell ref="C4:D4"/>
    <mergeCell ref="C5:D5"/>
    <mergeCell ref="C6:D6"/>
  </mergeCells>
  <pageMargins left="0.70866141732283472" right="0.70866141732283472" top="0.74803149606299213" bottom="0.74803149606299213" header="0.31496062992125984" footer="0.31496062992125984"/>
  <pageSetup paperSize="9" orientation="portrait" verticalDpi="4294967293" r:id="rId1"/>
  <ignoredErrors>
    <ignoredError sqref="A4:A6" numberStoredAsText="1"/>
  </ignoredErrors>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Radni listovi</vt:lpstr>
      </vt:variant>
      <vt:variant>
        <vt:i4>4</vt:i4>
      </vt:variant>
      <vt:variant>
        <vt:lpstr>Imenovani rasponi</vt:lpstr>
      </vt:variant>
      <vt:variant>
        <vt:i4>3</vt:i4>
      </vt:variant>
    </vt:vector>
  </HeadingPairs>
  <TitlesOfParts>
    <vt:vector size="7" baseType="lpstr">
      <vt:lpstr>TROŠKOVNIK ARH</vt:lpstr>
      <vt:lpstr>TROŠKOVNIK VODA</vt:lpstr>
      <vt:lpstr>TROŠKOVNIK KANAL</vt:lpstr>
      <vt:lpstr>REKAPITULACIJA</vt:lpstr>
      <vt:lpstr>'TROŠKOVNIK ARH'!Podrucje_ispisa</vt:lpstr>
      <vt:lpstr>'TROŠKOVNIK KANAL'!Podrucje_ispisa</vt:lpstr>
      <vt:lpstr>'TROŠKOVNIK VODA'!Podrucje_ispisa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TROŠKOVNIK excel IME</dc:title>
  <dc:subject/>
  <dc:creator>Siniša Oroz</dc:creator>
  <dc:description/>
  <cp:lastModifiedBy>Administrator</cp:lastModifiedBy>
  <cp:revision>0</cp:revision>
  <cp:lastPrinted>2023-01-02T13:02:37Z</cp:lastPrinted>
  <dcterms:created xsi:type="dcterms:W3CDTF">1999-03-25T09:25:32Z</dcterms:created>
  <dcterms:modified xsi:type="dcterms:W3CDTF">2023-01-09T10:02:05Z</dcterms:modified>
  <dc:language>hr-HR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