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X:\URUDŽBENI\2023\03 GOSPODARSTVO\36 GRADITELJSTVO, KOM.POSLOVI I DR\361-01 IZGRADNJA OBJEKATA\DJEČJI VRTIĆ -BAMBI PODCRKAVLJE\jednostavna  nabava\"/>
    </mc:Choice>
  </mc:AlternateContent>
  <bookViews>
    <workbookView xWindow="0" yWindow="0" windowWidth="28800" windowHeight="12345" tabRatio="944" firstSheet="5" activeTab="5"/>
  </bookViews>
  <sheets>
    <sheet name="NU" sheetId="41" state="hidden" r:id="rId1"/>
    <sheet name="Ugovor" sheetId="14" state="hidden" r:id="rId2"/>
    <sheet name="LOKAC" sheetId="9" state="hidden" r:id="rId3"/>
    <sheet name="IMEN. PROJ" sheetId="12" state="hidden" r:id="rId4"/>
    <sheet name="OVL (2)" sheetId="13" state="hidden" r:id="rId5"/>
    <sheet name="TROS" sheetId="63" r:id="rId6"/>
    <sheet name="TEH. OPIS" sheetId="17" state="hidden" r:id="rId7"/>
    <sheet name="Projektni zadatak" sheetId="18" state="hidden" r:id="rId8"/>
    <sheet name="PREDRAČ VRIJ" sheetId="22" state="hidden" r:id="rId9"/>
    <sheet name="Predmjer" sheetId="23" state="hidden" r:id="rId10"/>
    <sheet name="001" sheetId="24" state="hidden" r:id="rId11"/>
    <sheet name="Troškovnik" sheetId="25" state="hidden" r:id="rId12"/>
    <sheet name="Iskaz količina " sheetId="26" state="hidden" r:id="rId13"/>
    <sheet name="Predmjer (2)" sheetId="27" state="hidden" r:id="rId14"/>
    <sheet name="Sastavnice" sheetId="33" state="hidden" r:id="rId15"/>
  </sheets>
  <externalReferences>
    <externalReference r:id="rId16"/>
    <externalReference r:id="rId17"/>
    <externalReference r:id="rId18"/>
    <externalReference r:id="rId19"/>
    <externalReference r:id="rId20"/>
    <externalReference r:id="rId21"/>
  </externalReferences>
  <definedNames>
    <definedName name="\0" localSheetId="0">#REF!</definedName>
    <definedName name="\0" localSheetId="5">#REF!</definedName>
    <definedName name="\0">#REF!</definedName>
    <definedName name="_0" localSheetId="0">#REF!</definedName>
    <definedName name="_0" localSheetId="5">#REF!</definedName>
    <definedName name="_0">#REF!</definedName>
    <definedName name="_1Excel_BuiltIn_Print_Area_1">#REF!</definedName>
    <definedName name="_2Excel_BuiltIn_Print_Area_2">#REF!</definedName>
    <definedName name="_Fill" hidden="1">#REF!</definedName>
    <definedName name="_xlnm._FilterDatabase" localSheetId="12" hidden="1">'Iskaz količina '!$V$1:$V$264</definedName>
    <definedName name="_xlnm._FilterDatabase" localSheetId="5" hidden="1">TROS!#REF!</definedName>
    <definedName name="_xlnm._FilterDatabase" localSheetId="11" hidden="1">Troškovnik!$V$1:$V$538</definedName>
    <definedName name="_Key1" hidden="1">#REF!</definedName>
    <definedName name="_Key2" hidden="1">#REF!</definedName>
    <definedName name="_Sort" hidden="1">#REF!</definedName>
    <definedName name="a">#REF!</definedName>
    <definedName name="ADRESA">'[1]Osn-Pod'!$C$9</definedName>
    <definedName name="ANEX_I" localSheetId="0">'[1]Osn-Pod'!#REF!</definedName>
    <definedName name="ANEX_I" localSheetId="5">'[1]Osn-Pod'!#REF!</definedName>
    <definedName name="ANEX_I">'[1]Osn-Pod'!#REF!</definedName>
    <definedName name="ANEX_II" localSheetId="0">'[1]Osn-Pod'!#REF!</definedName>
    <definedName name="ANEX_II" localSheetId="5">'[1]Osn-Pod'!#REF!</definedName>
    <definedName name="ANEX_II">'[1]Osn-Pod'!#REF!</definedName>
    <definedName name="ARAP_BROJ_SIT">#REF!</definedName>
    <definedName name="ARH_PROJEKTANT">#REF!</definedName>
    <definedName name="asfaf">#REF!</definedName>
    <definedName name="ATR">#REF!</definedName>
    <definedName name="AVANS_ISPL" localSheetId="0">'[1]Osn-Pod'!#REF!</definedName>
    <definedName name="AVANS_ISPL" localSheetId="5">'[1]Osn-Pod'!#REF!</definedName>
    <definedName name="AVANS_ISPL">'[1]Osn-Pod'!#REF!</definedName>
    <definedName name="AVANS_MJES">#REF!</definedName>
    <definedName name="b" localSheetId="0">#REF!</definedName>
    <definedName name="b" localSheetId="5">#REF!</definedName>
    <definedName name="b">#REF!</definedName>
    <definedName name="BOKI">#REF!</definedName>
    <definedName name="brisi">#REF!</definedName>
    <definedName name="BROJ_KUCA" localSheetId="0">#REF!</definedName>
    <definedName name="BROJ_KUCA" localSheetId="5">#REF!</definedName>
    <definedName name="BROJ_KUCA">#REF!</definedName>
    <definedName name="BROJ_LISTA" localSheetId="0">#REF!</definedName>
    <definedName name="BROJ_LISTA" localSheetId="5">#REF!</definedName>
    <definedName name="BROJ_LISTA">#REF!</definedName>
    <definedName name="BROJ_SIT" localSheetId="0">'[1]Osn-Pod'!#REF!</definedName>
    <definedName name="BROJ_SIT" localSheetId="5">'[1]Osn-Pod'!#REF!</definedName>
    <definedName name="BROJ_SIT">'[1]Osn-Pod'!#REF!</definedName>
    <definedName name="BROJ_UGOVORA">'[1]Osn-Pod'!$G$12</definedName>
    <definedName name="BRUTTO" localSheetId="0">'[2]Arh-površine'!#REF!</definedName>
    <definedName name="BRUTTO" localSheetId="5">'[2]Arh-površine'!#REF!</definedName>
    <definedName name="BRUTTO">'[2]Arh-površine'!#REF!</definedName>
    <definedName name="BRUTTO2" localSheetId="0">'[2]Arh-površine'!#REF!</definedName>
    <definedName name="BRUTTO2" localSheetId="5">'[2]Arh-površine'!#REF!</definedName>
    <definedName name="BRUTTO2">'[2]Arh-površine'!#REF!</definedName>
    <definedName name="cijene">#REF!</definedName>
    <definedName name="COPY_1_4" localSheetId="0">#REF!</definedName>
    <definedName name="COPY_1_4" localSheetId="5">#REF!</definedName>
    <definedName name="COPY_1_4">#REF!</definedName>
    <definedName name="COPY_5_8" localSheetId="0">#REF!</definedName>
    <definedName name="COPY_5_8" localSheetId="5">#REF!</definedName>
    <definedName name="COPY_5_8">#REF!</definedName>
    <definedName name="Crtao">#REF!</definedName>
    <definedName name="č">[3]popisi!$C$1:$C$3</definedName>
    <definedName name="če">[3]popisi!$C$1:$C$3</definedName>
    <definedName name="čelik">[4]Sheet2!$C$1:$C$3</definedName>
    <definedName name="DAT_SIT" localSheetId="0">'[1]Osn-Pod'!#REF!</definedName>
    <definedName name="DAT_SIT" localSheetId="5">'[1]Osn-Pod'!#REF!</definedName>
    <definedName name="DAT_SIT">'[1]Osn-Pod'!#REF!</definedName>
    <definedName name="DATOTEKA">'[1]Osn-Pod'!$E$5</definedName>
    <definedName name="datum">#REF!</definedName>
    <definedName name="DATUM_DANAS">'[1]Osn-Pod'!$G$9</definedName>
    <definedName name="DIONICE" localSheetId="0">'[1]Osn-Pod'!#REF!</definedName>
    <definedName name="DIONICE" localSheetId="5">'[1]Osn-Pod'!#REF!</definedName>
    <definedName name="DIONICE">'[1]Osn-Pod'!#REF!</definedName>
    <definedName name="DIREKTOR">#REF!</definedName>
    <definedName name="EWFF" localSheetId="0">'[1]Osn-Pod'!#REF!</definedName>
    <definedName name="EWFF" localSheetId="5">'[1]Osn-Pod'!#REF!</definedName>
    <definedName name="EWFF">'[1]Osn-Pod'!#REF!</definedName>
    <definedName name="Excel_BuiltIn__FilterDatabase_23" localSheetId="0">Predmjer!#REF!</definedName>
    <definedName name="Excel_BuiltIn__FilterDatabase_23" localSheetId="5">Predmjer!#REF!</definedName>
    <definedName name="Excel_BuiltIn__FilterDatabase_23">Predmjer!#REF!</definedName>
    <definedName name="Excel_BuiltIn__FilterDatabase_27" localSheetId="0">'Predmjer (2)'!#REF!</definedName>
    <definedName name="Excel_BuiltIn__FilterDatabase_27" localSheetId="5">'Predmjer (2)'!#REF!</definedName>
    <definedName name="Excel_BuiltIn__FilterDatabase_27">'Predmjer (2)'!#REF!</definedName>
    <definedName name="Excel_BuiltIn_Print_Area">#REF!</definedName>
    <definedName name="Excel_BuiltIn_Print_Area_18">#REF!</definedName>
    <definedName name="Excel_BuiltIn_Recorder">#REF!</definedName>
    <definedName name="FGDDG" localSheetId="0">'[1]Osn-Pod'!#REF!</definedName>
    <definedName name="FGDDG" localSheetId="5">'[1]Osn-Pod'!#REF!</definedName>
    <definedName name="FGDDG">'[1]Osn-Pod'!#REF!</definedName>
    <definedName name="FGHG" localSheetId="0">#REF!</definedName>
    <definedName name="FGHG" localSheetId="5">#REF!</definedName>
    <definedName name="FGHG">#REF!</definedName>
    <definedName name="FGKJFGDRJKGLĆI">#REF!</definedName>
    <definedName name="gl_proj">#REF!</definedName>
    <definedName name="GL_PROJEKTANT">#REF!</definedName>
    <definedName name="GLOB_RJES">'[5]Osn-Pod'!$E$14</definedName>
    <definedName name="GOD_POC" localSheetId="0">'[1]Osn-Pod'!#REF!</definedName>
    <definedName name="GOD_POC" localSheetId="5">'[1]Osn-Pod'!#REF!</definedName>
    <definedName name="GOD_POC">'[1]Osn-Pod'!#REF!</definedName>
    <definedName name="GOD_SIT" localSheetId="0">'[1]Osn-Pod'!#REF!</definedName>
    <definedName name="GOD_SIT" localSheetId="5">'[1]Osn-Pod'!#REF!</definedName>
    <definedName name="GOD_SIT">'[1]Osn-Pod'!#REF!</definedName>
    <definedName name="GRAĐ_PROJEKTANT" localSheetId="0">#REF!</definedName>
    <definedName name="GRAĐ_PROJEKTANT" localSheetId="5">#REF!</definedName>
    <definedName name="GRAĐ_PROJEKTANT">#REF!</definedName>
    <definedName name="H">#REF!</definedName>
    <definedName name="hgsdhdfhg">#REF!</definedName>
    <definedName name="hidra">#REF!</definedName>
    <definedName name="I">#REF!</definedName>
    <definedName name="II">#REF!</definedName>
    <definedName name="III">#REF!</definedName>
    <definedName name="IME">#REF!</definedName>
    <definedName name="IME_DAT">#REF!</definedName>
    <definedName name="INST_PROJEKTANT" localSheetId="0">#REF!</definedName>
    <definedName name="INST_PROJEKTANT" localSheetId="5">#REF!</definedName>
    <definedName name="INST_PROJEKTANT">#REF!</definedName>
    <definedName name="INVESTITOR_ADRESA">#REF!</definedName>
    <definedName name="INVESTITOR_IME">#REF!</definedName>
    <definedName name="_xlnm.Print_Titles" localSheetId="3">'IMEN. PROJ'!$1:$6</definedName>
    <definedName name="_xlnm.Print_Titles" localSheetId="12">'Iskaz količina '!$1:$6</definedName>
    <definedName name="_xlnm.Print_Titles" localSheetId="2">LOKAC!$1:$5</definedName>
    <definedName name="_xlnm.Print_Titles" localSheetId="0">NU!$1:$5</definedName>
    <definedName name="_xlnm.Print_Titles" localSheetId="9">Predmjer!$1:$6</definedName>
    <definedName name="_xlnm.Print_Titles" localSheetId="13">'Predmjer (2)'!$1:$6</definedName>
    <definedName name="_xlnm.Print_Titles" localSheetId="8">'PREDRAČ VRIJ'!$1:$5</definedName>
    <definedName name="_xlnm.Print_Titles" localSheetId="6">'TEH. OPIS'!$1:$5</definedName>
    <definedName name="_xlnm.Print_Titles" localSheetId="5">TROS!$1:$6</definedName>
    <definedName name="_xlnm.Print_Titles" localSheetId="11">Troškovnik!$1:$6</definedName>
    <definedName name="IV">#REF!</definedName>
    <definedName name="IX">#REF!</definedName>
    <definedName name="JJJ">#REF!</definedName>
    <definedName name="k">#REF!</definedName>
    <definedName name="KAT_CES">#REF!</definedName>
    <definedName name="KAT_ČEST">#REF!</definedName>
    <definedName name="KAT_OPC">#REF!</definedName>
    <definedName name="KAT_OPĆ">#REF!</definedName>
    <definedName name="kolnik">#REF!</definedName>
    <definedName name="KONZALTING">'[1]Osn-Pod'!$C$12</definedName>
    <definedName name="kopi">#REF!</definedName>
    <definedName name="KOR_IME">'[1]Osn-Pod'!$C$8</definedName>
    <definedName name="KOR_IME_OCA">'[1]Osn-Pod'!$E$8</definedName>
    <definedName name="KOR_PREZIME">'[1]Osn-Pod'!$C$7</definedName>
    <definedName name="KRUHA">#REF!</definedName>
    <definedName name="KUCE_U_OBRADI" localSheetId="0">#REF!</definedName>
    <definedName name="KUCE_U_OBRADI" localSheetId="5">#REF!</definedName>
    <definedName name="KUCE_U_OBRADI">#REF!</definedName>
    <definedName name="L">#REF!</definedName>
    <definedName name="LOKACIJA1">#REF!</definedName>
    <definedName name="LOKACIJA2">#REF!</definedName>
    <definedName name="ma">[3]popisi!$A$1:$A$9</definedName>
    <definedName name="marke">[4]Sheet2!$A$1:$A$9</definedName>
    <definedName name="MJES_DIONICE">#REF!</definedName>
    <definedName name="MJES_IZVR">#REF!</definedName>
    <definedName name="MJES_OBVEZNICE">#REF!</definedName>
    <definedName name="MJES_POC" localSheetId="0">'[1]Osn-Pod'!#REF!</definedName>
    <definedName name="MJES_POC" localSheetId="5">'[1]Osn-Pod'!#REF!</definedName>
    <definedName name="MJES_POC">'[1]Osn-Pod'!#REF!</definedName>
    <definedName name="MJES_SIT" localSheetId="0">'[1]Osn-Pod'!#REF!</definedName>
    <definedName name="MJES_SIT" localSheetId="5">'[1]Osn-Pod'!#REF!</definedName>
    <definedName name="MJES_SIT">'[1]Osn-Pod'!#REF!</definedName>
    <definedName name="MJES_ZA_OBR" localSheetId="0">'[1]Osn-Pod'!#REF!</definedName>
    <definedName name="MJES_ZA_OBR" localSheetId="5">'[1]Osn-Pod'!#REF!</definedName>
    <definedName name="MJES_ZA_OBR">'[1]Osn-Pod'!#REF!</definedName>
    <definedName name="MJESTO">'[1]Osn-Pod'!$G$7</definedName>
    <definedName name="NARUCITELJ">#REF!</definedName>
    <definedName name="NARUČITELJ">#REF!</definedName>
    <definedName name="NASELJE">'[1]Osn-Pod'!$G$5</definedName>
    <definedName name="norme">#REF!</definedName>
    <definedName name="NOV_PRESOFFLEX_TEXT">#REF!</definedName>
    <definedName name="OBJEKT">#REF!</definedName>
    <definedName name="OBJEKT1">#REF!</definedName>
    <definedName name="OBJEKT2">#REF!</definedName>
    <definedName name="OBVEZNICE" localSheetId="0">'[1]Osn-Pod'!#REF!</definedName>
    <definedName name="OBVEZNICE" localSheetId="5">'[1]Osn-Pod'!#REF!</definedName>
    <definedName name="OBVEZNICE">'[1]Osn-Pod'!#REF!</definedName>
    <definedName name="ODG_PROJEKTANT" localSheetId="0">'[1]Osn-Pod'!#REF!</definedName>
    <definedName name="ODG_PROJEKTANT" localSheetId="5">'[1]Osn-Pod'!#REF!</definedName>
    <definedName name="ODG_PROJEKTANT">'[1]Osn-Pod'!#REF!</definedName>
    <definedName name="OPĆINA">#REF!</definedName>
    <definedName name="_xlnm.Print_Area" localSheetId="12">'Iskaz količina '!$A:$T</definedName>
    <definedName name="_xlnm.Print_Area" localSheetId="0">NU!$A$1:$T$68</definedName>
    <definedName name="_xlnm.Print_Area" localSheetId="9">Predmjer!$A:$U</definedName>
    <definedName name="_xlnm.Print_Area" localSheetId="13">'Predmjer (2)'!$A:$U</definedName>
    <definedName name="_xlnm.Print_Area" localSheetId="5">TROS!$A$1:$O$108</definedName>
    <definedName name="_xlnm.Print_Area" localSheetId="11">Troškovnik!$A:$U</definedName>
    <definedName name="_xlnm.Print_Area">#REF!</definedName>
    <definedName name="Područje_Ispisa">#REF!</definedName>
    <definedName name="Područje_Ispisa_18">#REF!</definedName>
    <definedName name="Područje_Ispisa_20">#REF!</definedName>
    <definedName name="Područje_Ispisa_21">#REF!</definedName>
    <definedName name="POVR_IV">'[5]Osn-Pod'!$G$19</definedName>
    <definedName name="PP">#REF!</definedName>
    <definedName name="pre">#REF!</definedName>
    <definedName name="PREDH_SIT">#REF!</definedName>
    <definedName name="Predmjer">#REF!</definedName>
    <definedName name="PREZIME">#REF!</definedName>
    <definedName name="Print_tritles" localSheetId="5">#REF!</definedName>
    <definedName name="Print_tritles">#REF!</definedName>
    <definedName name="Print_tritles_17">#REF!</definedName>
    <definedName name="Print_tritles_18">#REF!</definedName>
    <definedName name="Print_tritles_20">#REF!</definedName>
    <definedName name="Print_tritles_21">#REF!</definedName>
    <definedName name="Print_tritles_23">#REF!</definedName>
    <definedName name="Print_tritles_25">#REF!</definedName>
    <definedName name="Print_tritles_27">#REF!</definedName>
    <definedName name="Print_tritles_3">#REF!</definedName>
    <definedName name="printa">#REF!</definedName>
    <definedName name="PRIV_SIT_II">#REF!</definedName>
    <definedName name="PRO_KRAJ_RADA" localSheetId="0">'[1]Osn-Pod'!#REF!</definedName>
    <definedName name="PRO_KRAJ_RADA" localSheetId="5">'[1]Osn-Pod'!#REF!</definedName>
    <definedName name="PRO_KRAJ_RADA">'[1]Osn-Pod'!#REF!</definedName>
    <definedName name="PROJEKTANT">#REF!</definedName>
    <definedName name="PROJEKTANT1">'[1]Osn-Pod'!$C$15</definedName>
    <definedName name="PROJEKTANT2">'[1]Osn-Pod'!$C$16</definedName>
    <definedName name="RED_BR_SIT" localSheetId="0">'[1]Osn-Pod'!#REF!</definedName>
    <definedName name="RED_BR_SIT" localSheetId="5">'[1]Osn-Pod'!#REF!</definedName>
    <definedName name="RED_BR_SIT">'[1]Osn-Pod'!#REF!</definedName>
    <definedName name="REGISTRATOR" hidden="1">#REF!</definedName>
    <definedName name="RF" localSheetId="0">#REF!</definedName>
    <definedName name="RF" localSheetId="5">#REF!</definedName>
    <definedName name="RF">#REF!</definedName>
    <definedName name="s">#REF!</definedName>
    <definedName name="SIFRA">'[5]Osn-Pod'!$G$11</definedName>
    <definedName name="SIFRA_UPUTE">'[1]Osn-Pod'!$E$10</definedName>
    <definedName name="SIT_BROJ" localSheetId="0">'[1]Osn-Pod'!#REF!</definedName>
    <definedName name="SIT_BROJ" localSheetId="5">'[1]Osn-Pod'!#REF!</definedName>
    <definedName name="SIT_BROJ">'[1]Osn-Pod'!#REF!</definedName>
    <definedName name="_xlnm.Recorder">#REF!</definedName>
    <definedName name="TD">#REF!</definedName>
    <definedName name="TEK_RACUN" localSheetId="0">'[1]Osn-Pod'!#REF!</definedName>
    <definedName name="TEK_RACUN" localSheetId="5">'[1]Osn-Pod'!#REF!</definedName>
    <definedName name="TEK_RACUN">'[1]Osn-Pod'!#REF!</definedName>
    <definedName name="Trosk_Dolje">#REF!</definedName>
    <definedName name="UGOV_AVANS" localSheetId="0">'[1]Osn-Pod'!#REF!</definedName>
    <definedName name="UGOV_AVANS" localSheetId="5">'[1]Osn-Pod'!#REF!</definedName>
    <definedName name="UGOV_AVANS">'[1]Osn-Pod'!#REF!</definedName>
    <definedName name="UGOV_KRAJ_RADA" localSheetId="0">'[1]Osn-Pod'!#REF!</definedName>
    <definedName name="UGOV_KRAJ_RADA" localSheetId="5">'[1]Osn-Pod'!#REF!</definedName>
    <definedName name="UGOV_KRAJ_RADA">'[1]Osn-Pod'!#REF!</definedName>
    <definedName name="UGOV_POC_RADA" localSheetId="0">'[1]Osn-Pod'!#REF!</definedName>
    <definedName name="UGOV_POC_RADA" localSheetId="5">'[1]Osn-Pod'!#REF!</definedName>
    <definedName name="UGOV_POC_RADA">'[1]Osn-Pod'!#REF!</definedName>
    <definedName name="UPOJNI" hidden="1">#REF!</definedName>
    <definedName name="UPOJNI_B">#REF!</definedName>
    <definedName name="v">#REF!</definedName>
    <definedName name="v_21">#REF!</definedName>
    <definedName name="VI">#REF!</definedName>
    <definedName name="VII">#REF!</definedName>
    <definedName name="VIII">#REF!</definedName>
    <definedName name="VIK_PIPERKOVIĆ">#REF!</definedName>
    <definedName name="VOD_PROJ">#REF!</definedName>
    <definedName name="VRSTA_SIT" localSheetId="0">'[1]Osn-Pod'!#REF!</definedName>
    <definedName name="VRSTA_SIT" localSheetId="5">'[1]Osn-Pod'!#REF!</definedName>
    <definedName name="VRSTA_SIT">'[1]Osn-Pod'!#REF!</definedName>
    <definedName name="wtTW">#REF!</definedName>
    <definedName name="X">#REF!</definedName>
    <definedName name="XI">#REF!</definedName>
    <definedName name="XII">#REF!</definedName>
    <definedName name="XIII">#REF!</definedName>
    <definedName name="XIV">#REF!</definedName>
    <definedName name="XV">#REF!</definedName>
    <definedName name="XX">#REF!</definedName>
    <definedName name="XXX">#REF!</definedName>
    <definedName name="xyz">#REF!</definedName>
    <definedName name="ZAP" localSheetId="0">'[1]Osn-Pod'!#REF!</definedName>
    <definedName name="ZAP" localSheetId="5">'[1]Osn-Pod'!#REF!</definedName>
    <definedName name="ZAP">'[1]Osn-Pod'!#REF!</definedName>
    <definedName name="ZNRNASL" localSheetId="5">#REF!</definedName>
    <definedName name="ZNRNASL">#REF!</definedName>
    <definedName name="ŽUPANIJA">#REF!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3" i="63" l="1"/>
  <c r="B103" i="63"/>
  <c r="O83" i="63"/>
  <c r="O79" i="63"/>
  <c r="O77" i="63"/>
  <c r="A87" i="63"/>
  <c r="O84" i="63"/>
  <c r="O82" i="63"/>
  <c r="A81" i="63"/>
  <c r="A79" i="63"/>
  <c r="A77" i="63"/>
  <c r="O68" i="63"/>
  <c r="O67" i="63"/>
  <c r="O64" i="63"/>
  <c r="O63" i="63"/>
  <c r="O60" i="63"/>
  <c r="O59" i="63"/>
  <c r="O56" i="63"/>
  <c r="O55" i="63"/>
  <c r="O44" i="63"/>
  <c r="O43" i="63"/>
  <c r="O40" i="63"/>
  <c r="O39" i="63"/>
  <c r="O38" i="63"/>
  <c r="O35" i="63"/>
  <c r="O24" i="63"/>
  <c r="O22" i="63"/>
  <c r="A20" i="63"/>
  <c r="A37" i="63"/>
  <c r="A22" i="63"/>
  <c r="A66" i="63"/>
  <c r="A62" i="63"/>
  <c r="A42" i="63"/>
  <c r="A58" i="63"/>
  <c r="A54" i="63"/>
  <c r="O11" i="63"/>
  <c r="N13" i="63" s="1"/>
  <c r="N95" i="63" s="1"/>
  <c r="B101" i="63"/>
  <c r="B99" i="63"/>
  <c r="B97" i="63"/>
  <c r="C95" i="63"/>
  <c r="B95" i="63"/>
  <c r="A71" i="63"/>
  <c r="A47" i="63"/>
  <c r="A34" i="63"/>
  <c r="A27" i="63"/>
  <c r="A11" i="63"/>
  <c r="A13" i="63"/>
  <c r="A24" i="63"/>
  <c r="C101" i="63"/>
  <c r="C99" i="63"/>
  <c r="C97" i="63"/>
  <c r="N93" i="63"/>
  <c r="O20" i="63"/>
  <c r="N27" i="63" s="1"/>
  <c r="N97" i="63" s="1"/>
  <c r="D3" i="33"/>
  <c r="K3" i="33"/>
  <c r="Q3" i="33"/>
  <c r="D5" i="33"/>
  <c r="K5" i="33"/>
  <c r="Q5" i="33"/>
  <c r="D7" i="33"/>
  <c r="K7" i="33"/>
  <c r="Q7" i="33"/>
  <c r="D9" i="33"/>
  <c r="Q9" i="33"/>
  <c r="S9" i="33"/>
  <c r="D12" i="33"/>
  <c r="K12" i="33"/>
  <c r="Q12" i="33"/>
  <c r="D14" i="33"/>
  <c r="K14" i="33"/>
  <c r="Q14" i="33"/>
  <c r="D16" i="33"/>
  <c r="K16" i="33"/>
  <c r="Q16" i="33"/>
  <c r="D18" i="33"/>
  <c r="Q18" i="33"/>
  <c r="S18" i="33"/>
  <c r="D21" i="33"/>
  <c r="K21" i="33"/>
  <c r="Q21" i="33"/>
  <c r="D23" i="33"/>
  <c r="K23" i="33"/>
  <c r="Q23" i="33"/>
  <c r="D25" i="33"/>
  <c r="K25" i="33"/>
  <c r="Q25" i="33"/>
  <c r="D27" i="33"/>
  <c r="Q27" i="33"/>
  <c r="S27" i="33"/>
  <c r="D30" i="33"/>
  <c r="K30" i="33"/>
  <c r="Q30" i="33"/>
  <c r="D32" i="33"/>
  <c r="K32" i="33"/>
  <c r="Q32" i="33"/>
  <c r="D34" i="33"/>
  <c r="K34" i="33"/>
  <c r="Q34" i="33"/>
  <c r="D36" i="33"/>
  <c r="Q36" i="33"/>
  <c r="S36" i="33"/>
  <c r="D39" i="33"/>
  <c r="K39" i="33"/>
  <c r="Q39" i="33"/>
  <c r="D41" i="33"/>
  <c r="K41" i="33"/>
  <c r="Q41" i="33"/>
  <c r="D43" i="33"/>
  <c r="K43" i="33"/>
  <c r="Q43" i="33"/>
  <c r="D45" i="33"/>
  <c r="Q45" i="33"/>
  <c r="S45" i="33"/>
  <c r="D48" i="33"/>
  <c r="K48" i="33"/>
  <c r="Q48" i="33"/>
  <c r="D50" i="33"/>
  <c r="K50" i="33"/>
  <c r="Q50" i="33"/>
  <c r="D52" i="33"/>
  <c r="K52" i="33"/>
  <c r="Q52" i="33"/>
  <c r="D54" i="33"/>
  <c r="Q54" i="33"/>
  <c r="S54" i="33"/>
  <c r="D57" i="33"/>
  <c r="K57" i="33"/>
  <c r="Q57" i="33"/>
  <c r="D59" i="33"/>
  <c r="K59" i="33"/>
  <c r="Q59" i="33"/>
  <c r="D61" i="33"/>
  <c r="K61" i="33"/>
  <c r="Q61" i="33"/>
  <c r="D63" i="33"/>
  <c r="Q63" i="33"/>
  <c r="S63" i="33"/>
  <c r="D66" i="33"/>
  <c r="K66" i="33"/>
  <c r="Q66" i="33"/>
  <c r="D68" i="33"/>
  <c r="K68" i="33"/>
  <c r="Q68" i="33"/>
  <c r="D70" i="33"/>
  <c r="K70" i="33"/>
  <c r="Q70" i="33"/>
  <c r="D72" i="33"/>
  <c r="Q72" i="33"/>
  <c r="S72" i="33"/>
  <c r="D75" i="33"/>
  <c r="K75" i="33"/>
  <c r="Q75" i="33"/>
  <c r="D77" i="33"/>
  <c r="K77" i="33"/>
  <c r="Q77" i="33"/>
  <c r="D79" i="33"/>
  <c r="K79" i="33"/>
  <c r="Q79" i="33"/>
  <c r="D81" i="33"/>
  <c r="Q81" i="33"/>
  <c r="S81" i="33"/>
  <c r="D84" i="33"/>
  <c r="K84" i="33"/>
  <c r="Q84" i="33"/>
  <c r="D86" i="33"/>
  <c r="K86" i="33"/>
  <c r="Q86" i="33"/>
  <c r="D88" i="33"/>
  <c r="K88" i="33"/>
  <c r="Q88" i="33"/>
  <c r="D90" i="33"/>
  <c r="Q90" i="33"/>
  <c r="S90" i="33"/>
  <c r="D93" i="33"/>
  <c r="K93" i="33"/>
  <c r="Q93" i="33"/>
  <c r="D95" i="33"/>
  <c r="K95" i="33"/>
  <c r="Q95" i="33"/>
  <c r="D97" i="33"/>
  <c r="K97" i="33"/>
  <c r="Q97" i="33"/>
  <c r="D99" i="33"/>
  <c r="Q99" i="33"/>
  <c r="S99" i="33"/>
  <c r="D102" i="33"/>
  <c r="K102" i="33"/>
  <c r="Q102" i="33"/>
  <c r="D104" i="33"/>
  <c r="K104" i="33"/>
  <c r="Q104" i="33"/>
  <c r="D106" i="33"/>
  <c r="K106" i="33"/>
  <c r="Q106" i="33"/>
  <c r="D108" i="33"/>
  <c r="Q108" i="33"/>
  <c r="S108" i="33"/>
  <c r="D111" i="33"/>
  <c r="K111" i="33"/>
  <c r="Q111" i="33"/>
  <c r="D113" i="33"/>
  <c r="K113" i="33"/>
  <c r="Q113" i="33"/>
  <c r="D115" i="33"/>
  <c r="K115" i="33"/>
  <c r="Q115" i="33"/>
  <c r="D117" i="33"/>
  <c r="Q117" i="33"/>
  <c r="S117" i="33"/>
  <c r="D120" i="33"/>
  <c r="K120" i="33"/>
  <c r="Q120" i="33"/>
  <c r="D122" i="33"/>
  <c r="K122" i="33"/>
  <c r="Q122" i="33"/>
  <c r="D124" i="33"/>
  <c r="K124" i="33"/>
  <c r="Q124" i="33"/>
  <c r="D126" i="33"/>
  <c r="Q126" i="33"/>
  <c r="S126" i="33"/>
  <c r="D129" i="33"/>
  <c r="K129" i="33"/>
  <c r="Q129" i="33"/>
  <c r="D131" i="33"/>
  <c r="K131" i="33"/>
  <c r="Q131" i="33"/>
  <c r="D133" i="33"/>
  <c r="K133" i="33"/>
  <c r="Q133" i="33"/>
  <c r="D135" i="33"/>
  <c r="Q135" i="33"/>
  <c r="S135" i="33"/>
  <c r="D138" i="33"/>
  <c r="K138" i="33"/>
  <c r="Q138" i="33"/>
  <c r="D140" i="33"/>
  <c r="K140" i="33"/>
  <c r="Q140" i="33"/>
  <c r="D142" i="33"/>
  <c r="K142" i="33"/>
  <c r="Q142" i="33"/>
  <c r="D144" i="33"/>
  <c r="Q144" i="33"/>
  <c r="S144" i="33"/>
  <c r="D147" i="33"/>
  <c r="K147" i="33"/>
  <c r="Q147" i="33"/>
  <c r="D149" i="33"/>
  <c r="K149" i="33"/>
  <c r="Q149" i="33"/>
  <c r="D151" i="33"/>
  <c r="K151" i="33"/>
  <c r="Q151" i="33"/>
  <c r="D153" i="33"/>
  <c r="Q153" i="33"/>
  <c r="S153" i="33"/>
  <c r="D156" i="33"/>
  <c r="K156" i="33"/>
  <c r="Q156" i="33"/>
  <c r="D158" i="33"/>
  <c r="K158" i="33"/>
  <c r="Q158" i="33"/>
  <c r="D160" i="33"/>
  <c r="K160" i="33"/>
  <c r="Q160" i="33"/>
  <c r="D162" i="33"/>
  <c r="Q162" i="33"/>
  <c r="S162" i="33"/>
  <c r="D165" i="33"/>
  <c r="K165" i="33"/>
  <c r="Q165" i="33"/>
  <c r="D167" i="33"/>
  <c r="K167" i="33"/>
  <c r="Q167" i="33"/>
  <c r="D169" i="33"/>
  <c r="K169" i="33"/>
  <c r="Q169" i="33"/>
  <c r="D171" i="33"/>
  <c r="Q171" i="33"/>
  <c r="S171" i="33"/>
  <c r="D174" i="33"/>
  <c r="K174" i="33"/>
  <c r="Q174" i="33"/>
  <c r="D176" i="33"/>
  <c r="K176" i="33"/>
  <c r="Q176" i="33"/>
  <c r="D178" i="33"/>
  <c r="K178" i="33"/>
  <c r="Q178" i="33"/>
  <c r="D180" i="33"/>
  <c r="Q180" i="33"/>
  <c r="S180" i="33"/>
  <c r="D183" i="33"/>
  <c r="K183" i="33"/>
  <c r="Q183" i="33"/>
  <c r="D185" i="33"/>
  <c r="K185" i="33"/>
  <c r="Q185" i="33"/>
  <c r="D187" i="33"/>
  <c r="K187" i="33"/>
  <c r="Q187" i="33"/>
  <c r="D189" i="33"/>
  <c r="Q189" i="33"/>
  <c r="S189" i="33"/>
  <c r="H2" i="27"/>
  <c r="U2" i="27"/>
  <c r="H4" i="27"/>
  <c r="H5" i="27"/>
  <c r="A73" i="27"/>
  <c r="P73" i="27"/>
  <c r="A78" i="27"/>
  <c r="A82" i="27" s="1"/>
  <c r="A80" i="27"/>
  <c r="A88" i="27" s="1"/>
  <c r="A84" i="27"/>
  <c r="A93" i="27"/>
  <c r="P98" i="27"/>
  <c r="P99" i="27"/>
  <c r="A101" i="27"/>
  <c r="A105" i="27"/>
  <c r="A107" i="27"/>
  <c r="A109" i="27"/>
  <c r="A111" i="27"/>
  <c r="P112" i="27"/>
  <c r="P113" i="27"/>
  <c r="A115" i="27"/>
  <c r="P116" i="27"/>
  <c r="P117" i="27"/>
  <c r="A119" i="27"/>
  <c r="A122" i="27"/>
  <c r="A126" i="27"/>
  <c r="A130" i="27"/>
  <c r="A137" i="27"/>
  <c r="A144" i="27"/>
  <c r="P144" i="27"/>
  <c r="A146" i="27"/>
  <c r="A148" i="27"/>
  <c r="A150" i="27"/>
  <c r="A154" i="27" s="1"/>
  <c r="A152" i="27"/>
  <c r="P152" i="27"/>
  <c r="P160" i="27"/>
  <c r="A162" i="27"/>
  <c r="A164" i="27"/>
  <c r="A169" i="27"/>
  <c r="A171" i="27"/>
  <c r="A175" i="27"/>
  <c r="A178" i="27"/>
  <c r="A184" i="27"/>
  <c r="A186" i="27"/>
  <c r="A188" i="27"/>
  <c r="A190" i="27"/>
  <c r="A192" i="27"/>
  <c r="A194" i="27"/>
  <c r="A199" i="27"/>
  <c r="A201" i="27" s="1"/>
  <c r="A203" i="27" s="1"/>
  <c r="P199" i="27"/>
  <c r="P201" i="27"/>
  <c r="P203" i="27"/>
  <c r="A208" i="27"/>
  <c r="A224" i="27"/>
  <c r="P239" i="27"/>
  <c r="P240" i="27"/>
  <c r="P241" i="27"/>
  <c r="A246" i="27"/>
  <c r="A257" i="27"/>
  <c r="A261" i="27"/>
  <c r="A263" i="27"/>
  <c r="A271" i="27" s="1"/>
  <c r="P263" i="27"/>
  <c r="A265" i="27"/>
  <c r="A267" i="27"/>
  <c r="A276" i="27"/>
  <c r="A280" i="27"/>
  <c r="P276" i="27"/>
  <c r="P286" i="27" s="1"/>
  <c r="A278" i="27"/>
  <c r="A282" i="27"/>
  <c r="P282" i="27"/>
  <c r="P284" i="27" s="1"/>
  <c r="A284" i="27"/>
  <c r="A286" i="27"/>
  <c r="A291" i="27"/>
  <c r="A297" i="27"/>
  <c r="A299" i="27"/>
  <c r="A301" i="27"/>
  <c r="A308" i="27"/>
  <c r="P308" i="27"/>
  <c r="A310" i="27"/>
  <c r="A312" i="27"/>
  <c r="A314" i="27"/>
  <c r="A316" i="27"/>
  <c r="A322" i="27"/>
  <c r="A334" i="27"/>
  <c r="G2" i="26"/>
  <c r="T2" i="26"/>
  <c r="G5" i="26"/>
  <c r="O10" i="26"/>
  <c r="A10" i="26" s="1"/>
  <c r="V10" i="26"/>
  <c r="O22" i="26"/>
  <c r="V22" i="26"/>
  <c r="O28" i="26"/>
  <c r="V28" i="26" s="1"/>
  <c r="A30" i="26"/>
  <c r="O30" i="26"/>
  <c r="V30" i="26" s="1"/>
  <c r="O32" i="26"/>
  <c r="V32" i="26"/>
  <c r="O34" i="26"/>
  <c r="V34" i="26" s="1"/>
  <c r="V36" i="26"/>
  <c r="V37" i="26"/>
  <c r="V38" i="26"/>
  <c r="V39" i="26"/>
  <c r="O40" i="26"/>
  <c r="A40" i="26" s="1"/>
  <c r="O44" i="26"/>
  <c r="V45" i="26"/>
  <c r="V44" i="26"/>
  <c r="V46" i="26"/>
  <c r="V47" i="26"/>
  <c r="V48" i="26"/>
  <c r="V49" i="26"/>
  <c r="V50" i="26"/>
  <c r="V51" i="26"/>
  <c r="V52" i="26"/>
  <c r="V53" i="26"/>
  <c r="V54" i="26"/>
  <c r="V55" i="26"/>
  <c r="O56" i="26"/>
  <c r="V57" i="26" s="1"/>
  <c r="O58" i="26"/>
  <c r="O60" i="26"/>
  <c r="V60" i="26" s="1"/>
  <c r="O62" i="26"/>
  <c r="O64" i="26"/>
  <c r="V65" i="26" s="1"/>
  <c r="O66" i="26"/>
  <c r="V66" i="26" s="1"/>
  <c r="B69" i="26"/>
  <c r="H69" i="26"/>
  <c r="O69" i="26"/>
  <c r="V69" i="26" s="1"/>
  <c r="B70" i="26"/>
  <c r="H70" i="26"/>
  <c r="O70" i="26"/>
  <c r="V70" i="26"/>
  <c r="B71" i="26"/>
  <c r="H71" i="26"/>
  <c r="O71" i="26"/>
  <c r="V71" i="26" s="1"/>
  <c r="B72" i="26"/>
  <c r="H72" i="26"/>
  <c r="O72" i="26"/>
  <c r="V72" i="26" s="1"/>
  <c r="B73" i="26"/>
  <c r="H73" i="26"/>
  <c r="O73" i="26"/>
  <c r="V73" i="26" s="1"/>
  <c r="B74" i="26"/>
  <c r="H74" i="26"/>
  <c r="O74" i="26"/>
  <c r="V74" i="26" s="1"/>
  <c r="B75" i="26"/>
  <c r="H75" i="26"/>
  <c r="O75" i="26"/>
  <c r="V75" i="26" s="1"/>
  <c r="B76" i="26"/>
  <c r="H76" i="26"/>
  <c r="O76" i="26"/>
  <c r="V76" i="26" s="1"/>
  <c r="B77" i="26"/>
  <c r="H77" i="26"/>
  <c r="O77" i="26"/>
  <c r="V77" i="26" s="1"/>
  <c r="B78" i="26"/>
  <c r="H78" i="26"/>
  <c r="V78" i="26"/>
  <c r="B79" i="26"/>
  <c r="H79" i="26"/>
  <c r="V79" i="26"/>
  <c r="B80" i="26"/>
  <c r="H80" i="26"/>
  <c r="V80" i="26"/>
  <c r="B81" i="26"/>
  <c r="H81" i="26"/>
  <c r="V81" i="26"/>
  <c r="B82" i="26"/>
  <c r="H82" i="26"/>
  <c r="V82" i="26"/>
  <c r="B83" i="26"/>
  <c r="H83" i="26"/>
  <c r="V83" i="26"/>
  <c r="O85" i="26"/>
  <c r="V85" i="26" s="1"/>
  <c r="O87" i="26"/>
  <c r="V87" i="26" s="1"/>
  <c r="O89" i="26"/>
  <c r="V89" i="26" s="1"/>
  <c r="O93" i="26"/>
  <c r="V93" i="26" s="1"/>
  <c r="V98" i="26"/>
  <c r="O99" i="26"/>
  <c r="V99" i="26" s="1"/>
  <c r="V97" i="26" s="1"/>
  <c r="O100" i="26"/>
  <c r="V100" i="26" s="1"/>
  <c r="O101" i="26"/>
  <c r="V101" i="26"/>
  <c r="V102" i="26"/>
  <c r="V105" i="26"/>
  <c r="V106" i="26"/>
  <c r="V107" i="26"/>
  <c r="V108" i="26"/>
  <c r="V109" i="26"/>
  <c r="V104" i="26" s="1"/>
  <c r="V111" i="26"/>
  <c r="V112" i="26"/>
  <c r="V113" i="26"/>
  <c r="V114" i="26"/>
  <c r="V115" i="26"/>
  <c r="V116" i="26"/>
  <c r="V117" i="26"/>
  <c r="V118" i="26"/>
  <c r="V119" i="26"/>
  <c r="V120" i="26"/>
  <c r="V121" i="26"/>
  <c r="V122" i="26"/>
  <c r="V123" i="26"/>
  <c r="V124" i="26"/>
  <c r="O125" i="26"/>
  <c r="A125" i="26" s="1"/>
  <c r="V128" i="26"/>
  <c r="O129" i="26"/>
  <c r="V129" i="26" s="1"/>
  <c r="V127" i="26" s="1"/>
  <c r="V130" i="26"/>
  <c r="V132" i="26"/>
  <c r="O133" i="26"/>
  <c r="V133" i="26" s="1"/>
  <c r="O134" i="26"/>
  <c r="V134" i="26" s="1"/>
  <c r="V135" i="26"/>
  <c r="V136" i="26"/>
  <c r="H2" i="25"/>
  <c r="U2" i="25"/>
  <c r="N210" i="25"/>
  <c r="T211" i="25"/>
  <c r="V211" i="25"/>
  <c r="N212" i="25"/>
  <c r="V212" i="25"/>
  <c r="T213" i="25"/>
  <c r="V213" i="25"/>
  <c r="N214" i="25"/>
  <c r="V214" i="25"/>
  <c r="T215" i="25"/>
  <c r="V215" i="25"/>
  <c r="N216" i="25"/>
  <c r="V216" i="25"/>
  <c r="T217" i="25"/>
  <c r="V217" i="25"/>
  <c r="N218" i="25"/>
  <c r="V218" i="25"/>
  <c r="T219" i="25"/>
  <c r="V219" i="25"/>
  <c r="N220" i="25"/>
  <c r="V220" i="25"/>
  <c r="T221" i="25"/>
  <c r="V221" i="25"/>
  <c r="N222" i="25"/>
  <c r="V222" i="25"/>
  <c r="T223" i="25"/>
  <c r="V223" i="25"/>
  <c r="N228" i="25"/>
  <c r="V229" i="25" s="1"/>
  <c r="N229" i="25"/>
  <c r="V227" i="25" s="1"/>
  <c r="V237" i="25" s="1"/>
  <c r="N230" i="25"/>
  <c r="V231" i="25" s="1"/>
  <c r="T230" i="25"/>
  <c r="N231" i="25"/>
  <c r="N232" i="25"/>
  <c r="T232" i="25" s="1"/>
  <c r="V232" i="25"/>
  <c r="N233" i="25"/>
  <c r="N234" i="25"/>
  <c r="T234" i="25" s="1"/>
  <c r="N235" i="25"/>
  <c r="N236" i="25"/>
  <c r="T236" i="25" s="1"/>
  <c r="N241" i="25"/>
  <c r="N242" i="25"/>
  <c r="N243" i="25"/>
  <c r="N244" i="25"/>
  <c r="V244" i="25"/>
  <c r="T244" i="25"/>
  <c r="N245" i="25"/>
  <c r="T245" i="25"/>
  <c r="N246" i="25"/>
  <c r="T247" i="25"/>
  <c r="V247" i="25"/>
  <c r="N248" i="25"/>
  <c r="V248" i="25"/>
  <c r="T249" i="25"/>
  <c r="V249" i="25"/>
  <c r="N250" i="25"/>
  <c r="V250" i="25"/>
  <c r="N251" i="25"/>
  <c r="T252" i="25"/>
  <c r="V252" i="25"/>
  <c r="T253" i="25"/>
  <c r="V253" i="25"/>
  <c r="V251" i="25" s="1"/>
  <c r="V254" i="25" s="1"/>
  <c r="N254" i="25"/>
  <c r="N255" i="25"/>
  <c r="N256" i="25"/>
  <c r="T256" i="25" s="1"/>
  <c r="N257" i="25"/>
  <c r="N258" i="25"/>
  <c r="N261" i="25"/>
  <c r="N262" i="25"/>
  <c r="N265" i="25"/>
  <c r="N266" i="25"/>
  <c r="N267" i="25"/>
  <c r="T267" i="25" s="1"/>
  <c r="N268" i="25"/>
  <c r="N269" i="25"/>
  <c r="T270" i="25"/>
  <c r="N271" i="25"/>
  <c r="N272" i="25"/>
  <c r="N273" i="25"/>
  <c r="T273" i="25" s="1"/>
  <c r="V273" i="25"/>
  <c r="V272" i="25" s="1"/>
  <c r="V275" i="25" s="1"/>
  <c r="N274" i="25"/>
  <c r="T274" i="25" s="1"/>
  <c r="N275" i="25"/>
  <c r="N276" i="25"/>
  <c r="N277" i="25"/>
  <c r="T277" i="25" s="1"/>
  <c r="N278" i="25"/>
  <c r="V278" i="25" s="1"/>
  <c r="T278" i="25"/>
  <c r="N279" i="25"/>
  <c r="N280" i="25"/>
  <c r="T281" i="25"/>
  <c r="V281" i="25"/>
  <c r="T282" i="25"/>
  <c r="V282" i="25"/>
  <c r="N283" i="25"/>
  <c r="N284" i="25"/>
  <c r="N286" i="25"/>
  <c r="T286" i="25" s="1"/>
  <c r="N287" i="25"/>
  <c r="N288" i="25"/>
  <c r="T289" i="25"/>
  <c r="V289" i="25"/>
  <c r="T290" i="25"/>
  <c r="V290" i="25"/>
  <c r="V288" i="25" s="1"/>
  <c r="N291" i="25"/>
  <c r="N292" i="25"/>
  <c r="T292" i="25" s="1"/>
  <c r="T293" i="25"/>
  <c r="V293" i="25"/>
  <c r="N294" i="25"/>
  <c r="V294" i="25" s="1"/>
  <c r="N295" i="25"/>
  <c r="V295" i="25" s="1"/>
  <c r="N296" i="25"/>
  <c r="N297" i="25"/>
  <c r="N299" i="25"/>
  <c r="T300" i="25"/>
  <c r="V300" i="25"/>
  <c r="B300" i="25" s="1"/>
  <c r="N301" i="25"/>
  <c r="V301" i="25"/>
  <c r="N303" i="25"/>
  <c r="N305" i="25"/>
  <c r="T306" i="25"/>
  <c r="V306" i="25"/>
  <c r="N307" i="25"/>
  <c r="V307" i="25"/>
  <c r="N309" i="25"/>
  <c r="N310" i="25"/>
  <c r="V311" i="25" s="1"/>
  <c r="N311" i="25"/>
  <c r="N312" i="25"/>
  <c r="V312" i="25" s="1"/>
  <c r="B312" i="25" s="1"/>
  <c r="N313" i="25"/>
  <c r="N314" i="25"/>
  <c r="T314" i="25" s="1"/>
  <c r="V314" i="25"/>
  <c r="B314" i="25" s="1"/>
  <c r="N315" i="25"/>
  <c r="N316" i="25"/>
  <c r="T316" i="25" s="1"/>
  <c r="N317" i="25"/>
  <c r="N319" i="25"/>
  <c r="N320" i="25"/>
  <c r="T320" i="25" s="1"/>
  <c r="N321" i="25"/>
  <c r="T322" i="25"/>
  <c r="V322" i="25"/>
  <c r="B322" i="25" s="1"/>
  <c r="N323" i="25"/>
  <c r="V323" i="25"/>
  <c r="N324" i="25"/>
  <c r="T324" i="25"/>
  <c r="N325" i="25"/>
  <c r="N326" i="25"/>
  <c r="N327" i="25"/>
  <c r="N328" i="25"/>
  <c r="N330" i="25"/>
  <c r="T331" i="25"/>
  <c r="V331" i="25"/>
  <c r="N332" i="25"/>
  <c r="V332" i="25"/>
  <c r="N333" i="25"/>
  <c r="T334" i="25"/>
  <c r="V334" i="25"/>
  <c r="V333" i="25" s="1"/>
  <c r="T335" i="25"/>
  <c r="V335" i="25"/>
  <c r="N336" i="25"/>
  <c r="N337" i="25"/>
  <c r="T337" i="25" s="1"/>
  <c r="N338" i="25"/>
  <c r="T339" i="25"/>
  <c r="V339" i="25"/>
  <c r="T340" i="25"/>
  <c r="V340" i="25"/>
  <c r="N341" i="25"/>
  <c r="N342" i="25"/>
  <c r="N343" i="25"/>
  <c r="T343" i="25"/>
  <c r="N344" i="25"/>
  <c r="V344" i="25"/>
  <c r="T344" i="25"/>
  <c r="T345" i="25"/>
  <c r="V345" i="25"/>
  <c r="N346" i="25"/>
  <c r="N347" i="25"/>
  <c r="T348" i="25"/>
  <c r="V348" i="25"/>
  <c r="V347" i="25" s="1"/>
  <c r="V351" i="25" s="1"/>
  <c r="T349" i="25"/>
  <c r="V349" i="25"/>
  <c r="T350" i="25"/>
  <c r="V350" i="25"/>
  <c r="N351" i="25"/>
  <c r="N352" i="25"/>
  <c r="N353" i="25"/>
  <c r="T353" i="25" s="1"/>
  <c r="N354" i="25"/>
  <c r="N355" i="25"/>
  <c r="N356" i="25"/>
  <c r="N357" i="25"/>
  <c r="N358" i="25"/>
  <c r="V359" i="25" s="1"/>
  <c r="N359" i="25"/>
  <c r="N360" i="25"/>
  <c r="T360" i="25"/>
  <c r="V360" i="25"/>
  <c r="N361" i="25"/>
  <c r="V361" i="25"/>
  <c r="N362" i="25"/>
  <c r="T362" i="25" s="1"/>
  <c r="N363" i="25"/>
  <c r="N364" i="25"/>
  <c r="V365" i="25" s="1"/>
  <c r="N365" i="25"/>
  <c r="N366" i="25"/>
  <c r="V367" i="25" s="1"/>
  <c r="V366" i="25"/>
  <c r="T366" i="25"/>
  <c r="N367" i="25"/>
  <c r="N368" i="25"/>
  <c r="V368" i="25" s="1"/>
  <c r="T368" i="25"/>
  <c r="N369" i="25"/>
  <c r="N370" i="25"/>
  <c r="N371" i="25"/>
  <c r="N372" i="25"/>
  <c r="N373" i="25"/>
  <c r="V374" i="25" s="1"/>
  <c r="N374" i="25"/>
  <c r="N375" i="25"/>
  <c r="N376" i="25"/>
  <c r="T377" i="25"/>
  <c r="V377" i="25"/>
  <c r="N378" i="25"/>
  <c r="V378" i="25"/>
  <c r="N379" i="25"/>
  <c r="T379" i="25"/>
  <c r="V379" i="25"/>
  <c r="B379" i="25" s="1"/>
  <c r="N380" i="25"/>
  <c r="N381" i="25"/>
  <c r="N382" i="25"/>
  <c r="N383" i="25"/>
  <c r="N384" i="25"/>
  <c r="N385" i="25"/>
  <c r="D385" i="25"/>
  <c r="T385" i="25"/>
  <c r="N386" i="25"/>
  <c r="D386" i="25" s="1"/>
  <c r="D387" i="25" s="1"/>
  <c r="D388" i="25" s="1"/>
  <c r="D389" i="25" s="1"/>
  <c r="T386" i="25"/>
  <c r="N387" i="25"/>
  <c r="T387" i="25" s="1"/>
  <c r="N388" i="25"/>
  <c r="N389" i="25"/>
  <c r="T389" i="25" s="1"/>
  <c r="N390" i="25"/>
  <c r="N391" i="25"/>
  <c r="V391" i="25" s="1"/>
  <c r="T391" i="25"/>
  <c r="N392" i="25"/>
  <c r="N393" i="25"/>
  <c r="T393" i="25" s="1"/>
  <c r="T394" i="25"/>
  <c r="V394" i="25"/>
  <c r="T395" i="25"/>
  <c r="V395" i="25"/>
  <c r="T396" i="25"/>
  <c r="V396" i="25"/>
  <c r="T397" i="25"/>
  <c r="V397" i="25"/>
  <c r="T398" i="25"/>
  <c r="V398" i="25"/>
  <c r="T399" i="25"/>
  <c r="V399" i="25"/>
  <c r="N401" i="25"/>
  <c r="N402" i="25"/>
  <c r="N403" i="25"/>
  <c r="N404" i="25"/>
  <c r="D405" i="25"/>
  <c r="D406" i="25" s="1"/>
  <c r="D407" i="25" s="1"/>
  <c r="D408" i="25" s="1"/>
  <c r="T405" i="25"/>
  <c r="V405" i="25"/>
  <c r="T406" i="25"/>
  <c r="V406" i="25"/>
  <c r="T407" i="25"/>
  <c r="V407" i="25"/>
  <c r="T408" i="25"/>
  <c r="V408" i="25"/>
  <c r="N409" i="25"/>
  <c r="N410" i="25"/>
  <c r="W410" i="25"/>
  <c r="N411" i="25"/>
  <c r="V411" i="25" s="1"/>
  <c r="V410" i="25" s="1"/>
  <c r="V412" i="25"/>
  <c r="N412" i="25"/>
  <c r="N413" i="25"/>
  <c r="N414" i="25"/>
  <c r="T414" i="25" s="1"/>
  <c r="N415" i="25"/>
  <c r="N416" i="25"/>
  <c r="N417" i="25"/>
  <c r="N418" i="25"/>
  <c r="N419" i="25"/>
  <c r="V419" i="25" s="1"/>
  <c r="B419" i="25" s="1"/>
  <c r="N420" i="25"/>
  <c r="N421" i="25"/>
  <c r="T421" i="25"/>
  <c r="V421" i="25"/>
  <c r="B421" i="25" s="1"/>
  <c r="N422" i="25"/>
  <c r="N423" i="25"/>
  <c r="T423" i="25" s="1"/>
  <c r="N424" i="25"/>
  <c r="N425" i="25"/>
  <c r="N426" i="25"/>
  <c r="N427" i="25"/>
  <c r="N428" i="25"/>
  <c r="T428" i="25" s="1"/>
  <c r="Q426" i="25"/>
  <c r="Q528" i="25" s="1"/>
  <c r="V528" i="25" s="1"/>
  <c r="V529" i="25" s="1"/>
  <c r="V428" i="25"/>
  <c r="B428" i="25" s="1"/>
  <c r="N429" i="25"/>
  <c r="V426" i="25" s="1"/>
  <c r="N430" i="25"/>
  <c r="N431" i="25"/>
  <c r="N432" i="25"/>
  <c r="N434" i="25"/>
  <c r="N435" i="25"/>
  <c r="V435" i="25" s="1"/>
  <c r="N436" i="25"/>
  <c r="N438" i="25"/>
  <c r="T439" i="25"/>
  <c r="V439" i="25"/>
  <c r="N440" i="25"/>
  <c r="N441" i="25"/>
  <c r="N442" i="25"/>
  <c r="N443" i="25"/>
  <c r="N444" i="25"/>
  <c r="T445" i="25"/>
  <c r="V445" i="25"/>
  <c r="T446" i="25"/>
  <c r="V446" i="25"/>
  <c r="N447" i="25"/>
  <c r="T447" i="25"/>
  <c r="N448" i="25"/>
  <c r="T448" i="25" s="1"/>
  <c r="T449" i="25"/>
  <c r="V449" i="25"/>
  <c r="N450" i="25"/>
  <c r="T450" i="25" s="1"/>
  <c r="T451" i="25"/>
  <c r="V451" i="25"/>
  <c r="N452" i="25"/>
  <c r="N453" i="25"/>
  <c r="T454" i="25"/>
  <c r="V454" i="25"/>
  <c r="V459" i="25" s="1"/>
  <c r="T455" i="25"/>
  <c r="V455" i="25"/>
  <c r="T456" i="25"/>
  <c r="V456" i="25"/>
  <c r="V461" i="25" s="1"/>
  <c r="T457" i="25"/>
  <c r="V457" i="25"/>
  <c r="T458" i="25"/>
  <c r="V458" i="25"/>
  <c r="V463" i="25"/>
  <c r="N459" i="25"/>
  <c r="T459" i="25" s="1"/>
  <c r="T460" i="25"/>
  <c r="V460" i="25"/>
  <c r="N461" i="25"/>
  <c r="T461" i="25"/>
  <c r="T462" i="25"/>
  <c r="V462" i="25"/>
  <c r="V467" i="25" s="1"/>
  <c r="N463" i="25"/>
  <c r="T463" i="25"/>
  <c r="T464" i="25"/>
  <c r="V464" i="25"/>
  <c r="N465" i="25"/>
  <c r="T465" i="25"/>
  <c r="T466" i="25"/>
  <c r="V466" i="25"/>
  <c r="V471" i="25" s="1"/>
  <c r="N467" i="25"/>
  <c r="T467" i="25"/>
  <c r="T468" i="25"/>
  <c r="V469" i="25"/>
  <c r="T470" i="25"/>
  <c r="V470" i="25"/>
  <c r="T472" i="25"/>
  <c r="V472" i="25"/>
  <c r="V473" i="25"/>
  <c r="N474" i="25"/>
  <c r="V474" i="25" s="1"/>
  <c r="B474" i="25" s="1"/>
  <c r="N475" i="25"/>
  <c r="N476" i="25"/>
  <c r="N477" i="25"/>
  <c r="N478" i="25"/>
  <c r="A479" i="25"/>
  <c r="N479" i="25"/>
  <c r="V476" i="25" s="1"/>
  <c r="T480" i="25"/>
  <c r="V480" i="25"/>
  <c r="N481" i="25"/>
  <c r="T481" i="25" s="1"/>
  <c r="T482" i="25"/>
  <c r="V482" i="25"/>
  <c r="N483" i="25"/>
  <c r="T484" i="25"/>
  <c r="V484" i="25"/>
  <c r="N485" i="25"/>
  <c r="N486" i="25"/>
  <c r="T486" i="25"/>
  <c r="V486" i="25"/>
  <c r="T487" i="25"/>
  <c r="V487" i="25"/>
  <c r="N488" i="25"/>
  <c r="V478" i="25" s="1"/>
  <c r="N489" i="25"/>
  <c r="T489" i="25" s="1"/>
  <c r="N490" i="25"/>
  <c r="V490" i="25" s="1"/>
  <c r="N491" i="25"/>
  <c r="N492" i="25"/>
  <c r="Q514" i="25"/>
  <c r="V514" i="25"/>
  <c r="V515" i="25"/>
  <c r="L27" i="24"/>
  <c r="L28" i="24"/>
  <c r="L29" i="24"/>
  <c r="L32" i="24"/>
  <c r="L33" i="24"/>
  <c r="L38" i="24"/>
  <c r="L39" i="24"/>
  <c r="H40" i="24"/>
  <c r="L40" i="24"/>
  <c r="L41" i="24"/>
  <c r="H2" i="23"/>
  <c r="U2" i="23"/>
  <c r="H4" i="23"/>
  <c r="H5" i="23"/>
  <c r="A73" i="23"/>
  <c r="P73" i="23"/>
  <c r="N209" i="25" s="1"/>
  <c r="V206" i="25" s="1"/>
  <c r="A78" i="23"/>
  <c r="A82" i="23" s="1"/>
  <c r="A80" i="23"/>
  <c r="A88" i="23" s="1"/>
  <c r="P80" i="23"/>
  <c r="P82" i="23"/>
  <c r="A84" i="23"/>
  <c r="A93" i="23"/>
  <c r="P94" i="23"/>
  <c r="P98" i="23"/>
  <c r="P99" i="23"/>
  <c r="A101" i="23"/>
  <c r="P102" i="23"/>
  <c r="P103" i="23"/>
  <c r="A105" i="23"/>
  <c r="P105" i="23"/>
  <c r="A107" i="23"/>
  <c r="P107" i="23"/>
  <c r="A109" i="23"/>
  <c r="P109" i="23"/>
  <c r="A111" i="23"/>
  <c r="P112" i="23"/>
  <c r="P113" i="23"/>
  <c r="N260" i="25" s="1"/>
  <c r="A115" i="23"/>
  <c r="P116" i="23"/>
  <c r="N263" i="25" s="1"/>
  <c r="A119" i="23"/>
  <c r="A122" i="23"/>
  <c r="A126" i="23"/>
  <c r="P127" i="23"/>
  <c r="N285" i="25" s="1"/>
  <c r="V285" i="25" s="1"/>
  <c r="A130" i="23"/>
  <c r="A137" i="23"/>
  <c r="A143" i="23"/>
  <c r="P143" i="23"/>
  <c r="A145" i="23"/>
  <c r="P145" i="23"/>
  <c r="N304" i="25"/>
  <c r="V304" i="25" s="1"/>
  <c r="A147" i="23"/>
  <c r="A149" i="23"/>
  <c r="P149" i="23"/>
  <c r="O18" i="26" s="1"/>
  <c r="V18" i="26" s="1"/>
  <c r="A151" i="23"/>
  <c r="A153" i="23"/>
  <c r="A155" i="23"/>
  <c r="P155" i="23"/>
  <c r="N318" i="25" s="1"/>
  <c r="A160" i="23"/>
  <c r="P160" i="23"/>
  <c r="A162" i="23"/>
  <c r="A166" i="23"/>
  <c r="A169" i="23"/>
  <c r="A175" i="23"/>
  <c r="A177" i="23"/>
  <c r="A179" i="23"/>
  <c r="A181" i="23"/>
  <c r="A183" i="23"/>
  <c r="A185" i="23"/>
  <c r="A190" i="23"/>
  <c r="A195" i="23"/>
  <c r="A211" i="23"/>
  <c r="P228" i="23"/>
  <c r="P229" i="23"/>
  <c r="A250" i="23"/>
  <c r="A254" i="23" s="1"/>
  <c r="A256" i="23" s="1"/>
  <c r="A261" i="23"/>
  <c r="A271" i="23" s="1"/>
  <c r="P261" i="23"/>
  <c r="O91" i="26" s="1"/>
  <c r="A263" i="23"/>
  <c r="A265" i="23"/>
  <c r="A273" i="23" s="1"/>
  <c r="P265" i="23"/>
  <c r="O95" i="26"/>
  <c r="A267" i="23"/>
  <c r="A269" i="23"/>
  <c r="A278" i="23"/>
  <c r="A282" i="23" s="1"/>
  <c r="P278" i="23"/>
  <c r="P288" i="23" s="1"/>
  <c r="A280" i="23"/>
  <c r="A284" i="23"/>
  <c r="A286" i="23"/>
  <c r="A288" i="23"/>
  <c r="A293" i="23"/>
  <c r="A299" i="23"/>
  <c r="A301" i="23"/>
  <c r="A303" i="23"/>
  <c r="A310" i="23"/>
  <c r="P310" i="23"/>
  <c r="A312" i="23"/>
  <c r="A314" i="23"/>
  <c r="A316" i="23"/>
  <c r="A318" i="23"/>
  <c r="A324" i="23"/>
  <c r="A336" i="23"/>
  <c r="G2" i="22"/>
  <c r="T2" i="22"/>
  <c r="G4" i="22"/>
  <c r="T5" i="22"/>
  <c r="Q49" i="22"/>
  <c r="Q61" i="22" s="1"/>
  <c r="Q78" i="22"/>
  <c r="Q92" i="22" s="1"/>
  <c r="Q89" i="22"/>
  <c r="Q93" i="22"/>
  <c r="Q102" i="22"/>
  <c r="P108" i="22"/>
  <c r="P110" i="22"/>
  <c r="P114" i="22"/>
  <c r="P127" i="22" s="1"/>
  <c r="L118" i="22"/>
  <c r="P123" i="22"/>
  <c r="P124" i="22"/>
  <c r="P125" i="22"/>
  <c r="L131" i="22"/>
  <c r="P131" i="22"/>
  <c r="P132" i="22"/>
  <c r="P145" i="22" s="1"/>
  <c r="P165" i="22" s="1"/>
  <c r="N170" i="22" s="1"/>
  <c r="L136" i="22"/>
  <c r="P141" i="22"/>
  <c r="P142" i="22"/>
  <c r="L143" i="22"/>
  <c r="P143" i="22"/>
  <c r="P148" i="22"/>
  <c r="P149" i="22"/>
  <c r="P150" i="22"/>
  <c r="P151" i="22"/>
  <c r="P154" i="22" s="1"/>
  <c r="P152" i="22"/>
  <c r="P157" i="22"/>
  <c r="P158" i="22"/>
  <c r="L159" i="22"/>
  <c r="P159" i="22" s="1"/>
  <c r="P162" i="22" s="1"/>
  <c r="P160" i="22"/>
  <c r="P178" i="22"/>
  <c r="P179" i="22"/>
  <c r="P187" i="22"/>
  <c r="P188" i="22"/>
  <c r="P189" i="22"/>
  <c r="P192" i="22"/>
  <c r="P193" i="22"/>
  <c r="P194" i="22"/>
  <c r="P195" i="22"/>
  <c r="P211" i="22"/>
  <c r="P212" i="22"/>
  <c r="P213" i="22"/>
  <c r="O215" i="22"/>
  <c r="P222" i="22"/>
  <c r="P223" i="22"/>
  <c r="O225" i="22" s="1"/>
  <c r="L227" i="22"/>
  <c r="P227" i="22"/>
  <c r="P228" i="22"/>
  <c r="P229" i="22"/>
  <c r="P230" i="22"/>
  <c r="P231" i="22"/>
  <c r="P232" i="22"/>
  <c r="P233" i="22"/>
  <c r="P234" i="22"/>
  <c r="P235" i="22"/>
  <c r="O241" i="22" s="1"/>
  <c r="O247" i="22" s="1"/>
  <c r="P236" i="22"/>
  <c r="P237" i="22"/>
  <c r="P238" i="22"/>
  <c r="P239" i="22"/>
  <c r="G2" i="17"/>
  <c r="T2" i="17"/>
  <c r="G4" i="17"/>
  <c r="L57" i="17"/>
  <c r="G2" i="12"/>
  <c r="T2" i="12"/>
  <c r="G4" i="12"/>
  <c r="T5" i="12"/>
  <c r="F28" i="12"/>
  <c r="F29" i="12"/>
  <c r="F30" i="12"/>
  <c r="F31" i="12"/>
  <c r="F33" i="12"/>
  <c r="F34" i="12"/>
  <c r="F35" i="12"/>
  <c r="F38" i="12"/>
  <c r="F40" i="12"/>
  <c r="F41" i="12"/>
  <c r="F43" i="12"/>
  <c r="F45" i="12"/>
  <c r="B55" i="12"/>
  <c r="G2" i="9"/>
  <c r="T2" i="9"/>
  <c r="G4" i="9"/>
  <c r="T5" i="9"/>
  <c r="C1" i="41"/>
  <c r="R1" i="41"/>
  <c r="A43" i="41"/>
  <c r="A45" i="41"/>
  <c r="L30" i="24"/>
  <c r="L31" i="24"/>
  <c r="A252" i="23"/>
  <c r="N437" i="25"/>
  <c r="O24" i="26"/>
  <c r="V423" i="25"/>
  <c r="B423" i="25" s="1"/>
  <c r="O12" i="26"/>
  <c r="V12" i="26" s="1"/>
  <c r="N259" i="25"/>
  <c r="V259" i="25" s="1"/>
  <c r="T485" i="25"/>
  <c r="V485" i="25"/>
  <c r="T375" i="25"/>
  <c r="V452" i="25"/>
  <c r="V62" i="26"/>
  <c r="V58" i="26"/>
  <c r="A259" i="27"/>
  <c r="A269" i="27"/>
  <c r="V320" i="25"/>
  <c r="B320" i="25"/>
  <c r="V316" i="25"/>
  <c r="V245" i="25"/>
  <c r="V235" i="25"/>
  <c r="A248" i="27"/>
  <c r="A250" i="27"/>
  <c r="A252" i="27" s="1"/>
  <c r="V364" i="25"/>
  <c r="V353" i="25"/>
  <c r="V64" i="26"/>
  <c r="V56" i="26"/>
  <c r="V321" i="25"/>
  <c r="V317" i="25"/>
  <c r="V234" i="25"/>
  <c r="B234" i="25" s="1"/>
  <c r="V67" i="26"/>
  <c r="V63" i="26"/>
  <c r="V59" i="26"/>
  <c r="V228" i="25"/>
  <c r="B228" i="25" s="1"/>
  <c r="A160" i="27"/>
  <c r="V25" i="26"/>
  <c r="A24" i="26"/>
  <c r="V24" i="26"/>
  <c r="T259" i="25"/>
  <c r="N105" i="63"/>
  <c r="A238" i="23"/>
  <c r="A243" i="23"/>
  <c r="A240" i="23"/>
  <c r="N329" i="25"/>
  <c r="T329" i="25" s="1"/>
  <c r="O42" i="26"/>
  <c r="V42" i="26" s="1"/>
  <c r="A232" i="23"/>
  <c r="T453" i="25"/>
  <c r="T392" i="25"/>
  <c r="V392" i="25"/>
  <c r="A235" i="23"/>
  <c r="T435" i="25"/>
  <c r="T304" i="25"/>
  <c r="V305" i="25"/>
  <c r="T492" i="25"/>
  <c r="V492" i="25"/>
  <c r="B492" i="25"/>
  <c r="V447" i="25"/>
  <c r="T388" i="25"/>
  <c r="V388" i="25"/>
  <c r="A32" i="26"/>
  <c r="O26" i="26"/>
  <c r="V26" i="26" s="1"/>
  <c r="A22" i="26"/>
  <c r="T411" i="25"/>
  <c r="V385" i="25"/>
  <c r="T373" i="25"/>
  <c r="Q371" i="25"/>
  <c r="Q520" i="25" s="1"/>
  <c r="V520" i="25" s="1"/>
  <c r="V521" i="25"/>
  <c r="V343" i="25"/>
  <c r="V324" i="25"/>
  <c r="B324" i="25"/>
  <c r="V277" i="25"/>
  <c r="V274" i="25"/>
  <c r="V257" i="25"/>
  <c r="V233" i="25"/>
  <c r="V230" i="25"/>
  <c r="B230" i="25"/>
  <c r="B232" i="25" s="1"/>
  <c r="V125" i="26"/>
  <c r="A85" i="26"/>
  <c r="A34" i="26"/>
  <c r="A36" i="26"/>
  <c r="A38" i="26" s="1"/>
  <c r="V31" i="26"/>
  <c r="V11" i="26"/>
  <c r="A86" i="27"/>
  <c r="V422" i="25"/>
  <c r="V387" i="25"/>
  <c r="V362" i="25"/>
  <c r="V363" i="25"/>
  <c r="T312" i="25"/>
  <c r="V280" i="25"/>
  <c r="V126" i="26"/>
  <c r="V40" i="26"/>
  <c r="V33" i="26"/>
  <c r="V23" i="26"/>
  <c r="A158" i="27"/>
  <c r="A156" i="27"/>
  <c r="V330" i="25"/>
  <c r="V329" i="25"/>
  <c r="B329" i="25" s="1"/>
  <c r="B331" i="25" s="1"/>
  <c r="B333" i="25" s="1"/>
  <c r="V283" i="25"/>
  <c r="V27" i="26"/>
  <c r="N71" i="63"/>
  <c r="N101" i="63" s="1"/>
  <c r="T263" i="25" l="1"/>
  <c r="V263" i="25"/>
  <c r="V319" i="25"/>
  <c r="V318" i="25"/>
  <c r="B318" i="25" s="1"/>
  <c r="D391" i="25"/>
  <c r="D392" i="25" s="1"/>
  <c r="D393" i="25" s="1"/>
  <c r="D394" i="25" s="1"/>
  <c r="D395" i="25" s="1"/>
  <c r="D396" i="25" s="1"/>
  <c r="D397" i="25" s="1"/>
  <c r="D398" i="25" s="1"/>
  <c r="D399" i="25" s="1"/>
  <c r="V225" i="25"/>
  <c r="A87" i="26"/>
  <c r="O14" i="26"/>
  <c r="A14" i="26" s="1"/>
  <c r="P117" i="23"/>
  <c r="N264" i="25" s="1"/>
  <c r="V238" i="25" s="1"/>
  <c r="V386" i="25"/>
  <c r="V417" i="25"/>
  <c r="V226" i="25"/>
  <c r="O197" i="22"/>
  <c r="O217" i="22" s="1"/>
  <c r="V489" i="25"/>
  <c r="V418" i="25"/>
  <c r="V424" i="25" s="1"/>
  <c r="V315" i="25"/>
  <c r="V68" i="26"/>
  <c r="T241" i="25"/>
  <c r="Q239" i="25" s="1"/>
  <c r="Q512" i="25" s="1"/>
  <c r="V512" i="25" s="1"/>
  <c r="V513" i="25" s="1"/>
  <c r="A26" i="26"/>
  <c r="A28" i="26" s="1"/>
  <c r="V286" i="25"/>
  <c r="V284" i="25" s="1"/>
  <c r="V287" i="25" s="1"/>
  <c r="V404" i="25"/>
  <c r="V409" i="25" s="1"/>
  <c r="V131" i="26"/>
  <c r="V137" i="26" s="1"/>
  <c r="T419" i="25"/>
  <c r="Q417" i="25" s="1"/>
  <c r="Q526" i="25" s="1"/>
  <c r="V526" i="25" s="1"/>
  <c r="V527" i="25" s="1"/>
  <c r="V90" i="26"/>
  <c r="A86" i="23"/>
  <c r="V209" i="25"/>
  <c r="B209" i="25" s="1"/>
  <c r="V13" i="26"/>
  <c r="V241" i="25"/>
  <c r="B241" i="25" s="1"/>
  <c r="B316" i="25"/>
  <c r="Q382" i="25"/>
  <c r="Q522" i="25" s="1"/>
  <c r="V522" i="25" s="1"/>
  <c r="V523" i="25" s="1"/>
  <c r="V243" i="25"/>
  <c r="V242" i="25"/>
  <c r="O181" i="22"/>
  <c r="A42" i="26"/>
  <c r="A44" i="26" s="1"/>
  <c r="A46" i="26" s="1"/>
  <c r="A48" i="26" s="1"/>
  <c r="A50" i="26" s="1"/>
  <c r="A52" i="26" s="1"/>
  <c r="A54" i="26" s="1"/>
  <c r="A56" i="26" s="1"/>
  <c r="A58" i="26" s="1"/>
  <c r="A60" i="26" s="1"/>
  <c r="A62" i="26" s="1"/>
  <c r="A64" i="26" s="1"/>
  <c r="A66" i="26" s="1"/>
  <c r="T474" i="25"/>
  <c r="Q442" i="25" s="1"/>
  <c r="Q532" i="25" s="1"/>
  <c r="V532" i="25" s="1"/>
  <c r="V533" i="25" s="1"/>
  <c r="N308" i="25"/>
  <c r="P284" i="23"/>
  <c r="P286" i="23" s="1"/>
  <c r="V481" i="25"/>
  <c r="V427" i="25"/>
  <c r="V429" i="25" s="1"/>
  <c r="V94" i="26"/>
  <c r="A12" i="26"/>
  <c r="V43" i="26"/>
  <c r="V403" i="25"/>
  <c r="V415" i="25" s="1"/>
  <c r="V402" i="25"/>
  <c r="V373" i="25"/>
  <c r="B373" i="25" s="1"/>
  <c r="V292" i="25"/>
  <c r="V256" i="25"/>
  <c r="V255" i="25" s="1"/>
  <c r="B255" i="25" s="1"/>
  <c r="N47" i="63"/>
  <c r="N99" i="63" s="1"/>
  <c r="N87" i="63"/>
  <c r="N103" i="63" s="1"/>
  <c r="N107" i="63" s="1"/>
  <c r="A97" i="26"/>
  <c r="V103" i="26"/>
  <c r="V376" i="25"/>
  <c r="V372" i="25"/>
  <c r="V380" i="25" s="1"/>
  <c r="V375" i="25"/>
  <c r="B375" i="25" s="1"/>
  <c r="B377" i="25" s="1"/>
  <c r="V370" i="25"/>
  <c r="V371" i="25"/>
  <c r="V246" i="25"/>
  <c r="B243" i="25"/>
  <c r="B247" i="25" s="1"/>
  <c r="B249" i="25" s="1"/>
  <c r="B251" i="25" s="1"/>
  <c r="B211" i="25"/>
  <c r="B213" i="25" s="1"/>
  <c r="B215" i="25" s="1"/>
  <c r="B217" i="25" s="1"/>
  <c r="B219" i="25" s="1"/>
  <c r="B221" i="25" s="1"/>
  <c r="B223" i="25" s="1"/>
  <c r="V465" i="25"/>
  <c r="V382" i="25"/>
  <c r="D390" i="25"/>
  <c r="T390" i="25"/>
  <c r="V390" i="25"/>
  <c r="V381" i="25"/>
  <c r="T338" i="25"/>
  <c r="V338" i="25"/>
  <c r="V337" i="25" s="1"/>
  <c r="V328" i="25"/>
  <c r="V354" i="25" s="1"/>
  <c r="V291" i="25"/>
  <c r="A104" i="26"/>
  <c r="A111" i="26" s="1"/>
  <c r="A113" i="26" s="1"/>
  <c r="A115" i="26" s="1"/>
  <c r="A117" i="26" s="1"/>
  <c r="A119" i="26" s="1"/>
  <c r="A121" i="26" s="1"/>
  <c r="A123" i="26" s="1"/>
  <c r="V19" i="26"/>
  <c r="O20" i="26"/>
  <c r="N302" i="25"/>
  <c r="O16" i="26"/>
  <c r="V207" i="25"/>
  <c r="A207" i="25" s="1"/>
  <c r="V208" i="25"/>
  <c r="V224" i="25" s="1"/>
  <c r="V210" i="25"/>
  <c r="T209" i="25"/>
  <c r="Q207" i="25" s="1"/>
  <c r="Q508" i="25" s="1"/>
  <c r="V488" i="25"/>
  <c r="V483" i="25" s="1"/>
  <c r="V477" i="25"/>
  <c r="V493" i="25" s="1"/>
  <c r="T488" i="25"/>
  <c r="V326" i="25"/>
  <c r="V276" i="25"/>
  <c r="T437" i="25"/>
  <c r="V438" i="25"/>
  <c r="V437" i="25"/>
  <c r="V383" i="25"/>
  <c r="V400" i="25" s="1"/>
  <c r="V239" i="25"/>
  <c r="V84" i="26"/>
  <c r="A68" i="26"/>
  <c r="V327" i="25"/>
  <c r="T260" i="25"/>
  <c r="V260" i="25"/>
  <c r="V258" i="25" s="1"/>
  <c r="Q402" i="25"/>
  <c r="Q524" i="25" s="1"/>
  <c r="V524" i="25" s="1"/>
  <c r="V525" i="25" s="1"/>
  <c r="V240" i="25"/>
  <c r="V296" i="25" s="1"/>
  <c r="N433" i="25"/>
  <c r="V357" i="25"/>
  <c r="V369" i="25" s="1"/>
  <c r="V356" i="25"/>
  <c r="V14" i="26"/>
  <c r="V355" i="25"/>
  <c r="T264" i="25"/>
  <c r="V264" i="25"/>
  <c r="V262" i="25" s="1"/>
  <c r="V453" i="25"/>
  <c r="Q327" i="25"/>
  <c r="Q516" i="25" s="1"/>
  <c r="V516" i="25" s="1"/>
  <c r="V517" i="25" s="1"/>
  <c r="A127" i="26"/>
  <c r="V92" i="26"/>
  <c r="V91" i="26"/>
  <c r="V110" i="26"/>
  <c r="V342" i="25"/>
  <c r="V95" i="26"/>
  <c r="V96" i="26"/>
  <c r="B360" i="25"/>
  <c r="B362" i="25" s="1"/>
  <c r="B364" i="25" s="1"/>
  <c r="B366" i="25" s="1"/>
  <c r="B368" i="25" s="1"/>
  <c r="T358" i="25"/>
  <c r="A89" i="26"/>
  <c r="A91" i="26" s="1"/>
  <c r="A93" i="26" s="1"/>
  <c r="A95" i="26" s="1"/>
  <c r="V443" i="25"/>
  <c r="V442" i="25"/>
  <c r="V393" i="25"/>
  <c r="T364" i="25"/>
  <c r="V310" i="25"/>
  <c r="V236" i="25"/>
  <c r="B236" i="25" s="1"/>
  <c r="V88" i="26"/>
  <c r="V441" i="25"/>
  <c r="V436" i="25"/>
  <c r="T285" i="25"/>
  <c r="V358" i="25"/>
  <c r="B358" i="25" s="1"/>
  <c r="V313" i="25"/>
  <c r="T310" i="25"/>
  <c r="T228" i="25"/>
  <c r="Q226" i="25" s="1"/>
  <c r="Q510" i="25" s="1"/>
  <c r="V510" i="25" s="1"/>
  <c r="V511" i="25" s="1"/>
  <c r="V420" i="25"/>
  <c r="T295" i="25"/>
  <c r="V61" i="26"/>
  <c r="V35" i="26"/>
  <c r="V29" i="26"/>
  <c r="T490" i="25"/>
  <c r="V425" i="25"/>
  <c r="V389" i="25"/>
  <c r="T294" i="25"/>
  <c r="V86" i="26"/>
  <c r="V41" i="26"/>
  <c r="V401" i="25"/>
  <c r="T318" i="25"/>
  <c r="V416" i="25"/>
  <c r="V448" i="25"/>
  <c r="V444" i="25" s="1"/>
  <c r="V414" i="25"/>
  <c r="V413" i="25" s="1"/>
  <c r="V308" i="25" l="1"/>
  <c r="T308" i="25"/>
  <c r="V309" i="25"/>
  <c r="V299" i="25"/>
  <c r="V325" i="25" s="1"/>
  <c r="Q477" i="25"/>
  <c r="Q534" i="25" s="1"/>
  <c r="V534" i="25" s="1"/>
  <c r="V535" i="25" s="1"/>
  <c r="V479" i="25"/>
  <c r="B479" i="25" s="1"/>
  <c r="B404" i="25"/>
  <c r="B410" i="25" s="1"/>
  <c r="V15" i="26"/>
  <c r="V450" i="25"/>
  <c r="B444" i="25"/>
  <c r="B451" i="25" s="1"/>
  <c r="B453" i="25"/>
  <c r="B460" i="25" s="1"/>
  <c r="B462" i="25" s="1"/>
  <c r="B464" i="25" s="1"/>
  <c r="B466" i="25" s="1"/>
  <c r="B468" i="25" s="1"/>
  <c r="B470" i="25" s="1"/>
  <c r="B472" i="25" s="1"/>
  <c r="B337" i="25"/>
  <c r="V341" i="25"/>
  <c r="V21" i="26"/>
  <c r="V20" i="26"/>
  <c r="V346" i="25"/>
  <c r="B342" i="25"/>
  <c r="B347" i="25" s="1"/>
  <c r="V303" i="25"/>
  <c r="V302" i="25"/>
  <c r="B302" i="25" s="1"/>
  <c r="B304" i="25" s="1"/>
  <c r="B306" i="25" s="1"/>
  <c r="B308" i="25" s="1"/>
  <c r="B310" i="25" s="1"/>
  <c r="V297" i="25"/>
  <c r="T302" i="25"/>
  <c r="Q298" i="25" s="1"/>
  <c r="B413" i="25"/>
  <c r="V384" i="25"/>
  <c r="B384" i="25" s="1"/>
  <c r="Q356" i="25"/>
  <c r="Q518" i="25" s="1"/>
  <c r="V518" i="25" s="1"/>
  <c r="V519" i="25" s="1"/>
  <c r="V265" i="25"/>
  <c r="B276" i="25"/>
  <c r="B280" i="25" s="1"/>
  <c r="B284" i="25" s="1"/>
  <c r="B288" i="25" s="1"/>
  <c r="V279" i="25"/>
  <c r="V298" i="25"/>
  <c r="V434" i="25"/>
  <c r="V432" i="25"/>
  <c r="V440" i="25" s="1"/>
  <c r="V430" i="25"/>
  <c r="V431" i="25"/>
  <c r="V433" i="25"/>
  <c r="B433" i="25" s="1"/>
  <c r="B435" i="25" s="1"/>
  <c r="T433" i="25"/>
  <c r="Q431" i="25" s="1"/>
  <c r="Q530" i="25" s="1"/>
  <c r="V530" i="25" s="1"/>
  <c r="V531" i="25" s="1"/>
  <c r="V261" i="25"/>
  <c r="B258" i="25"/>
  <c r="B262" i="25" s="1"/>
  <c r="B266" i="25" s="1"/>
  <c r="B269" i="25" s="1"/>
  <c r="B272" i="25" s="1"/>
  <c r="A221" i="25"/>
  <c r="A211" i="25"/>
  <c r="A219" i="25"/>
  <c r="A223" i="25"/>
  <c r="A213" i="25"/>
  <c r="A215" i="25"/>
  <c r="A217" i="25"/>
  <c r="A226" i="25"/>
  <c r="A239" i="25" s="1"/>
  <c r="A209" i="25"/>
  <c r="Q537" i="25"/>
  <c r="V537" i="25" s="1"/>
  <c r="V538" i="25" s="1"/>
  <c r="V536" i="25" s="1"/>
  <c r="V508" i="25"/>
  <c r="V509" i="25" s="1"/>
  <c r="V475" i="25"/>
  <c r="B437" i="25"/>
  <c r="B439" i="25" s="1"/>
  <c r="V16" i="26"/>
  <c r="V17" i="26"/>
  <c r="A16" i="26"/>
  <c r="A18" i="26" s="1"/>
  <c r="A20" i="26" s="1"/>
  <c r="V352" i="25"/>
  <c r="B352" i="25" s="1"/>
  <c r="V491" i="25" l="1"/>
  <c r="A247" i="25"/>
  <c r="A251" i="25"/>
  <c r="A249" i="25"/>
  <c r="A272" i="25"/>
  <c r="A243" i="25"/>
  <c r="A258" i="25"/>
  <c r="A255" i="25"/>
  <c r="A288" i="25"/>
  <c r="A284" i="25"/>
  <c r="A266" i="25"/>
  <c r="A262" i="25"/>
  <c r="A276" i="25"/>
  <c r="A292" i="25"/>
  <c r="A269" i="25"/>
  <c r="A280" i="25"/>
  <c r="A241" i="25"/>
  <c r="A298" i="25"/>
  <c r="A236" i="25"/>
  <c r="A232" i="25"/>
  <c r="A230" i="25"/>
  <c r="A228" i="25"/>
  <c r="A234" i="25"/>
  <c r="A324" i="25" l="1"/>
  <c r="A304" i="25"/>
  <c r="A312" i="25"/>
  <c r="A308" i="25"/>
  <c r="A306" i="25"/>
  <c r="A318" i="25"/>
  <c r="A316" i="25"/>
  <c r="A300" i="25"/>
  <c r="A314" i="25"/>
  <c r="A320" i="25"/>
  <c r="A322" i="25"/>
  <c r="A302" i="25"/>
  <c r="A310" i="25"/>
  <c r="A327" i="25"/>
  <c r="A342" i="25" l="1"/>
  <c r="A333" i="25"/>
  <c r="A347" i="25"/>
  <c r="A352" i="25"/>
  <c r="A329" i="25"/>
  <c r="A337" i="25"/>
  <c r="A331" i="25"/>
  <c r="A356" i="25"/>
  <c r="A364" i="25" l="1"/>
  <c r="A360" i="25"/>
  <c r="A368" i="25"/>
  <c r="A366" i="25"/>
  <c r="A362" i="25"/>
  <c r="A358" i="25"/>
  <c r="A371" i="25"/>
  <c r="A379" i="25" l="1"/>
  <c r="A375" i="25"/>
  <c r="A373" i="25"/>
  <c r="A377" i="25"/>
  <c r="A382" i="25"/>
  <c r="A384" i="25" l="1"/>
  <c r="A402" i="25"/>
  <c r="A404" i="25" l="1"/>
  <c r="A417" i="25"/>
  <c r="A419" i="25" l="1"/>
  <c r="A421" i="25"/>
  <c r="A423" i="25"/>
  <c r="A426" i="25"/>
  <c r="A428" i="25" l="1"/>
  <c r="A431" i="25"/>
  <c r="A439" i="25" l="1"/>
  <c r="A433" i="25"/>
  <c r="A437" i="25"/>
  <c r="A435" i="25"/>
  <c r="A442" i="25"/>
  <c r="A444" i="25" l="1"/>
  <c r="A460" i="25"/>
  <c r="A474" i="25"/>
  <c r="A468" i="25"/>
  <c r="A472" i="25"/>
  <c r="A470" i="25"/>
  <c r="A451" i="25"/>
  <c r="A453" i="25"/>
  <c r="A464" i="25"/>
  <c r="A466" i="25"/>
  <c r="A462" i="25"/>
</calcChain>
</file>

<file path=xl/sharedStrings.xml><?xml version="1.0" encoding="utf-8"?>
<sst xmlns="http://schemas.openxmlformats.org/spreadsheetml/2006/main" count="2542" uniqueCount="669">
  <si>
    <t>SB</t>
  </si>
  <si>
    <t>TEHNIČKI   OPIS</t>
  </si>
  <si>
    <t>TEHNIČKI  IZVJEŠTAJ</t>
  </si>
  <si>
    <t xml:space="preserve">Prema zahtjevu investitora, a sukladno LOKACIJSKOJ DOZVOLI broj: Klasa: UP/I-350-05/01-01/135, Ur.broj:2178-05-03-01-6, izdane od Ureda za prostorno uređenje, stambeno komunalne poslove, graditeljstvo i zaštitu okoliša u Slavonskom Brodu, građevina je smještena  na k.č. br: 306 k.o. Lužani u ulici Vladimira Nazora br. 12, Lužani.
Prilaz parceli je omogučen kolnim prilazom sa ceste.
Širina parcele u zoni izgrađenosti je cca 20,00 m. 
Parcela je pravilnog četverokuta.
Detaljan smještaj zgrade  na parceli se previđa :  
    - ulično pročelje (jug) je pomaknuto od regulacione linije 2,00 m, ali je ulazna terasa na njoj. Na ovom pročelju se nalazi centralni ulaz.
    - pročelje (zapad) je udaljeno od međe 14,5 m, a od stambene građevine 3,50 m. Na ovom pročelju se nalazi sporedni ulaz.
    - pročelje (sjever) je cca 60,00 m od međe sa susjednom parcelom.
    - pročelje (istok) je 1,00 m od međe sa susjednom parcelom.
</t>
  </si>
  <si>
    <r>
      <t>POSTOJEĆI SADRŽAJI :
-  PODRUM - pomoćne prostorije - spremišta
-  PRIZEMLJE  -  poslovni dio zgrade - prodavaonica prehrambenih i neprehrambenih artikala. Neposredni ulaz sa sjevernog pročelja.
-  KAT  -  dio prostora na katu je poslovni vezan za prostor prizemlja.
                Drugi dio je stambeni prostor, ulaza odvojenog od poslovnog dijela građevine - istočno pročelje. 
- TAVAN - tri stana 60.00 - 65.00 m2.
PROJEKTIRANA DOGRADNJA  :
Namjena građevine je stambeno-poslovna .
Predviđena dogradnja objekta projektirana je kao P+1+Ptk s tim da je u prizemlju poslovni prostor - skladište neprehrambenih proizoda, te centralni ulaz stambenog dijela zgrade sa istočnog pročelja.
Na I katu i u potkrovlju projektiran je po jedan dvosobni stan na svakoj etaži  P = 55 m</t>
    </r>
    <r>
      <rPr>
        <vertAlign val="superscript"/>
        <sz val="9"/>
        <rFont val="Arial CE"/>
        <family val="2"/>
        <charset val="238"/>
      </rPr>
      <t>2</t>
    </r>
    <r>
      <rPr>
        <sz val="9"/>
        <rFont val="Arial CE"/>
        <family val="2"/>
        <charset val="238"/>
      </rPr>
      <t>.</t>
    </r>
  </si>
  <si>
    <t>POKAZATELJ IZGRAĐENOSTI  :</t>
  </si>
  <si>
    <t>POVRŠINA PARCELE</t>
  </si>
  <si>
    <r>
      <t>m</t>
    </r>
    <r>
      <rPr>
        <vertAlign val="superscript"/>
        <sz val="9"/>
        <rFont val="Arial CE"/>
        <family val="2"/>
        <charset val="238"/>
      </rPr>
      <t>2</t>
    </r>
  </si>
  <si>
    <t>TLOCRTNA POVRŠINA GRAĐEVINE</t>
  </si>
  <si>
    <t>TLOCRTNA POVRŠINA POSTOJEĆIH GRAĐEVINA</t>
  </si>
  <si>
    <t>IZGRAĐENOST  PARCELE</t>
  </si>
  <si>
    <t>%</t>
  </si>
  <si>
    <t>Prikaz namjene i predviđenih površina po svakoj etaži :</t>
  </si>
  <si>
    <t xml:space="preserve">P R I Z E M L J E    -    F R I Z E R S K I   S A L O N </t>
  </si>
  <si>
    <r>
      <t>m</t>
    </r>
    <r>
      <rPr>
        <b/>
        <vertAlign val="superscript"/>
        <sz val="9"/>
        <rFont val="Arial CE"/>
        <family val="2"/>
        <charset val="238"/>
      </rPr>
      <t>2</t>
    </r>
  </si>
  <si>
    <t>ČEKAONICA</t>
  </si>
  <si>
    <t>keramičke pločice</t>
  </si>
  <si>
    <t>RADNI PROSTOR - FRIZERSKI SALON</t>
  </si>
  <si>
    <t>PREDPROSTOR SANITARNOG ČVORA</t>
  </si>
  <si>
    <t>SANITARNI ČVOR</t>
  </si>
  <si>
    <t>ULAZNA TERASA</t>
  </si>
  <si>
    <t>KUPAONICA I WC</t>
  </si>
  <si>
    <t>KOTLOVNICA</t>
  </si>
  <si>
    <t>klinker pločice</t>
  </si>
  <si>
    <t>GARDEROBA</t>
  </si>
  <si>
    <t>parket</t>
  </si>
  <si>
    <t>TRIJEM</t>
  </si>
  <si>
    <t>P O T K R O V L J E</t>
  </si>
  <si>
    <t>HODNIK</t>
  </si>
  <si>
    <t>STUBIŠTE</t>
  </si>
  <si>
    <t>ker. pločice / parket</t>
  </si>
  <si>
    <t>KUHINJA</t>
  </si>
  <si>
    <t>BLAGOVAONICA</t>
  </si>
  <si>
    <t>DNEVNI BORAVAK</t>
  </si>
  <si>
    <t>SPAVAĆA SOBA</t>
  </si>
  <si>
    <t>BALKON</t>
  </si>
  <si>
    <t xml:space="preserve">  UKUPNO  BRUTTO  POVRŠINE</t>
  </si>
  <si>
    <r>
      <t xml:space="preserve">Konstrukcija :
</t>
    </r>
    <r>
      <rPr>
        <sz val="9"/>
        <rFont val="Arial CE"/>
        <family val="2"/>
        <charset val="238"/>
      </rPr>
      <t xml:space="preserve">
Nosivu konstrukciju zgrade čini armiranobetonski skelet (za utjecaj potresa do 8</t>
    </r>
    <r>
      <rPr>
        <vertAlign val="superscript"/>
        <sz val="9"/>
        <rFont val="Arial CE"/>
        <family val="2"/>
        <charset val="238"/>
      </rPr>
      <t>o</t>
    </r>
    <r>
      <rPr>
        <sz val="9"/>
        <rFont val="Arial CE"/>
        <family val="2"/>
        <charset val="238"/>
      </rPr>
      <t xml:space="preserve"> MCS-a) sa ispunom od opekarskih blokova. 
Stubište je monolitno armiranobetonsko, a međukatne ploče su u polumontažnom sustavu iz FERT gredica i pripadajuće ispune. 
Nosiva konstrukcija krova je drvena , a pokrov biber crijep. 
Sljeme građevine je okomito na građevinsku liniju.
Svijetla visina prostora u prizemlju je 3,10 m. Visina nadozida je 0,50 m.
Vanjski zidovi su od opekarskih blokova -vanjska strana obrađena vodootpornom fasadom , a unutarnja žbukana. 
Pregradni zidovi su od opekarskih blokova ili pune opeke n.f. , obostrano žbukani. 
Svi unutarnji zidovi su bojani poludisperzivnim bojama u svijetlom tonu.
Stropovi su žbukani i obojeni poludisperzivnim bojama. Zidovi u sanitarnim čvorovima i pomoćnim prostorijama su obloženi keramičkim pločicama.
Svi podovi su topli-plivajući (vidi elaborat fizike zgrade), a završna obrada je različita, u zavisnosti od namjene prostorija od lagane obloge do keramičkih ili klinker pločica u ulaznim , radnim prostorima i sanitarnim čvorovima.
Sve prostorije imaju prirodno i umjetno osvjetljenje.Prirodno osvjetljenje je rješeno putem prozora , čija površina nije manja 
od 1/8 površine poda prostorije. Umjetno osvjetljenje je osigurano dovoljnim brojem rasvjetnih mjesta.
Svi otvori na zgradi se zatvaraju tipskim stolarskim elementima ili su od plastificiranih aluminijskih elemenata, a ostaklenje
je IZO staklom 4+12+4 mm.</t>
    </r>
  </si>
  <si>
    <r>
      <t xml:space="preserve">Obrada pročelja :
</t>
    </r>
    <r>
      <rPr>
        <sz val="9"/>
        <rFont val="Arial CE"/>
        <family val="2"/>
        <charset val="238"/>
      </rPr>
      <t xml:space="preserve">
Pročelja su žbukana sa pripadajućom toplinskom izolacijom i završnim slojem. Svi  otvori se zatvaraju sa PVC stolarskim elementima ostakljenim termoizolirajućim staklom, kao i sam stambeni ulaz u zgradu.
Koloratura pročelja odrediti će se naknadno , prema preporukama projektanta.</t>
    </r>
  </si>
  <si>
    <r>
      <t xml:space="preserve">Zagrijavanje  :
</t>
    </r>
    <r>
      <rPr>
        <sz val="9"/>
        <rFont val="Arial CE"/>
        <family val="2"/>
        <charset val="238"/>
      </rPr>
      <t xml:space="preserve">
Zagrijavanje prostora predviđeno je pećima na kruto gorivo, osiguran dovoljan broj dimnjaka.</t>
    </r>
  </si>
  <si>
    <r>
      <t xml:space="preserve">Priključci :
</t>
    </r>
    <r>
      <rPr>
        <sz val="9"/>
        <rFont val="Arial CE"/>
        <family val="2"/>
        <charset val="238"/>
      </rPr>
      <t xml:space="preserve">
Priključak instalacije vodovoda je na uličnu vodovodnu mrežu, a kanalizacija se rješava priključkom na sabirnu jamu do prolaska javne gradske kanalizacione mreže.
Priključak telefona je prema uvjetima HPT-a i obrađuje se elektro projektom. 
Građevinu je moguće priključiti na javnu elektroenergetsku mrežu po posebnim uvjetima isporučitelja medija.</t>
    </r>
  </si>
  <si>
    <t>PROJEKTNI  ZADATAK</t>
  </si>
  <si>
    <t xml:space="preserve">Prema zahtjevu investitora potrebno je izraditi glavni i izvedbeni projekt zatvaranja postojećeg otvorenog skladišta udimenzija 30 x 50 m, izrađenog prema dokumentaciji :
   Consulting R d.o.o. iz Osijeka,  
   T.D. broj 03/2002, 
   (glavni projektant ROK Miroslav, dipl.ing.građ.).
Projektno rješenje sukladno tehničkim mogućnostima, uz minimalne zahvate na postojećoj građevini treba obuhvatiti :
   - izradu zidova d = 25 cm i pripadajuće pojačanje temelja
   - ostakljenje dvostrukim profilit saklom
   - ugradnju dvoja kliznih vrata (3.0 x 3.0 m) na istočnom pročelju
   - ugradnju vrata 1.0 x 2.10 m na zapadnom pročelju.  </t>
  </si>
  <si>
    <t xml:space="preserve">
Dokumentacijom će biti obuhvaćeni i sljedeći separati :
   - tehnički opis sanacije 
   - statički proračun cjelovitog zatvorenog objekta
   - prjektno rješenje
   - detalje izvedbe
   - prerdmejr radova  </t>
  </si>
  <si>
    <t xml:space="preserve">  PROJEKT  :</t>
  </si>
  <si>
    <t>Prikaz namjene prostora i predviđenih površina po svakoj etaži :</t>
  </si>
  <si>
    <t>PRIZEMLJE:</t>
  </si>
  <si>
    <t xml:space="preserve">        No         namjena prostora           </t>
  </si>
  <si>
    <t>vrsta poda</t>
  </si>
  <si>
    <t>površina</t>
  </si>
  <si>
    <r>
      <t>m</t>
    </r>
    <r>
      <rPr>
        <b/>
        <vertAlign val="superscript"/>
        <sz val="9"/>
        <color indexed="8"/>
        <rFont val="Arial CE"/>
        <family val="2"/>
        <charset val="238"/>
      </rPr>
      <t>2</t>
    </r>
  </si>
  <si>
    <t>SKLADIŠTE</t>
  </si>
  <si>
    <t>zaribani beton</t>
  </si>
  <si>
    <t>ULAZNI PREDPROSTOR</t>
  </si>
  <si>
    <t xml:space="preserve"> ukupna netto površina podruma</t>
  </si>
  <si>
    <t>kamena obloga</t>
  </si>
  <si>
    <t>VJETROBRAN</t>
  </si>
  <si>
    <t>SPREMIŠTE</t>
  </si>
  <si>
    <t xml:space="preserve"> ukupna netto površina prizemlja</t>
  </si>
  <si>
    <t xml:space="preserve"> ukupna brutto površina prizemlja</t>
  </si>
  <si>
    <t>KAT:</t>
  </si>
  <si>
    <t>URED</t>
  </si>
  <si>
    <t xml:space="preserve"> ukupna netto površina kata</t>
  </si>
  <si>
    <t xml:space="preserve"> ukupna brutto površina kata</t>
  </si>
  <si>
    <t xml:space="preserve">  UKUPNO  NETTO  POVRŠINE</t>
  </si>
  <si>
    <t>PREDPROSTOR</t>
  </si>
  <si>
    <t xml:space="preserve">ISKAZ POVRŠINA  I  
PREDRAČUNSKA VRIJEDNOST GRAĐEVINE </t>
  </si>
  <si>
    <t xml:space="preserve">I S K A Z    P O V R Š I N A </t>
  </si>
  <si>
    <t>ULAZNI PREDPRODTOR</t>
  </si>
  <si>
    <t>6.0 x 0.5</t>
  </si>
  <si>
    <t>PRODAJNI PROSTOR</t>
  </si>
  <si>
    <t>WC</t>
  </si>
  <si>
    <t>WC ZA ZAPOOSLENE</t>
  </si>
  <si>
    <t xml:space="preserve"> PROSTORI ZA RADNIKE</t>
  </si>
  <si>
    <t>SKLADIŠTE SITNO VIJČANE ROBE</t>
  </si>
  <si>
    <t>podrum</t>
  </si>
  <si>
    <t>prizemlje</t>
  </si>
  <si>
    <t>potkrovlje</t>
  </si>
  <si>
    <t>nadstrešnice</t>
  </si>
  <si>
    <t>66.50+99.00 m2 x 0.5</t>
  </si>
  <si>
    <r>
      <t>BRUTTO RAZVIJENA POVRŠINA  (P</t>
    </r>
    <r>
      <rPr>
        <b/>
        <sz val="7"/>
        <rFont val="Arial CE"/>
        <family val="2"/>
        <charset val="238"/>
      </rPr>
      <t>BRP</t>
    </r>
    <r>
      <rPr>
        <b/>
        <sz val="10"/>
        <rFont val="Arial CE"/>
        <family val="2"/>
        <charset val="238"/>
      </rPr>
      <t>) :</t>
    </r>
  </si>
  <si>
    <t>No</t>
  </si>
  <si>
    <t xml:space="preserve">  PROSTOR</t>
  </si>
  <si>
    <t>a</t>
  </si>
  <si>
    <t>b</t>
  </si>
  <si>
    <t>A</t>
  </si>
  <si>
    <t>k</t>
  </si>
  <si>
    <r>
      <t>P</t>
    </r>
    <r>
      <rPr>
        <b/>
        <sz val="8"/>
        <rFont val="Arial CE"/>
        <family val="2"/>
        <charset val="238"/>
      </rPr>
      <t>br</t>
    </r>
  </si>
  <si>
    <t xml:space="preserve">  PODRUM / SUTEREN</t>
  </si>
  <si>
    <r>
      <t>m</t>
    </r>
    <r>
      <rPr>
        <vertAlign val="superscript"/>
        <sz val="10"/>
        <rFont val="Arial CE"/>
        <family val="2"/>
        <charset val="238"/>
      </rPr>
      <t>2</t>
    </r>
  </si>
  <si>
    <r>
      <t xml:space="preserve">  PRIZEMLJE - ukupno  P</t>
    </r>
    <r>
      <rPr>
        <b/>
        <sz val="8"/>
        <rFont val="Arial CE"/>
        <family val="2"/>
        <charset val="238"/>
      </rPr>
      <t>br</t>
    </r>
  </si>
  <si>
    <t>PODRUM</t>
  </si>
  <si>
    <t>ZATVORENI PROSTORI</t>
  </si>
  <si>
    <t>ULAZ U PODRUM</t>
  </si>
  <si>
    <t>ZATV. RROSTORI  1</t>
  </si>
  <si>
    <t>ZATV. RROSTORI  2</t>
  </si>
  <si>
    <t>ZATV. RROSTORI  3</t>
  </si>
  <si>
    <t>NADSTREŠNICA</t>
  </si>
  <si>
    <t>ULAZ - trijem</t>
  </si>
  <si>
    <t>ULAZ - natkriveni</t>
  </si>
  <si>
    <t xml:space="preserve">  PRIZEMLJE</t>
  </si>
  <si>
    <t xml:space="preserve">  KAT</t>
  </si>
  <si>
    <t>TERASE - natkrivene</t>
  </si>
  <si>
    <t>TERASE - nenatkrivene</t>
  </si>
  <si>
    <t>LOĐE</t>
  </si>
  <si>
    <t>BALKONI</t>
  </si>
  <si>
    <r>
      <t xml:space="preserve">  KAT - ukupno  P</t>
    </r>
    <r>
      <rPr>
        <b/>
        <sz val="8"/>
        <rFont val="Arial CE"/>
        <family val="2"/>
        <charset val="238"/>
      </rPr>
      <t>br</t>
    </r>
  </si>
  <si>
    <t>KAT</t>
  </si>
  <si>
    <t>PROSTORI h = 1.0 do 2.0 m</t>
  </si>
  <si>
    <t>PROHODNI RAVNI KROV</t>
  </si>
  <si>
    <t>UKUPNA BRUTTO RAZVIJENA POVRŠINA :</t>
  </si>
  <si>
    <r>
      <t>m</t>
    </r>
    <r>
      <rPr>
        <b/>
        <vertAlign val="superscript"/>
        <sz val="10"/>
        <rFont val="Arial CE"/>
        <family val="2"/>
        <charset val="238"/>
      </rPr>
      <t>2</t>
    </r>
  </si>
  <si>
    <t xml:space="preserve">PROSJEČNA  JEDINIČNA  CIJENA  BRUTTO  POVRŠINE  =    </t>
  </si>
  <si>
    <r>
      <t>Kn/m</t>
    </r>
    <r>
      <rPr>
        <b/>
        <vertAlign val="superscript"/>
        <sz val="10"/>
        <rFont val="Arial CE"/>
        <family val="2"/>
        <charset val="238"/>
      </rPr>
      <t>2</t>
    </r>
  </si>
  <si>
    <t xml:space="preserve">PROCJENJENA  PREDRAČUNSKA  VRIJEDNOST  RADOVA </t>
  </si>
  <si>
    <t>Kn</t>
  </si>
  <si>
    <t>PRIKAZ  ZAPREMINE ZGRADE</t>
  </si>
  <si>
    <t xml:space="preserve"> postojeće stanje:</t>
  </si>
  <si>
    <t>PODRUM:</t>
  </si>
  <si>
    <t xml:space="preserve">ZATVORENI PROSTORI </t>
  </si>
  <si>
    <r>
      <t>m</t>
    </r>
    <r>
      <rPr>
        <vertAlign val="superscript"/>
        <sz val="10"/>
        <rFont val="Arial CE"/>
        <family val="2"/>
        <charset val="238"/>
      </rPr>
      <t>3</t>
    </r>
  </si>
  <si>
    <t>LOĐA</t>
  </si>
  <si>
    <t>UKUPNO PRIZEMLJE</t>
  </si>
  <si>
    <t>ZATVORENI PROSTORI 2 i 9</t>
  </si>
  <si>
    <t>ZATV. RROSTORI  4 - 8</t>
  </si>
  <si>
    <t>ZATV. RROSTORI  10</t>
  </si>
  <si>
    <t>ZAT. RR. 13-21(bez 13 i 14)</t>
  </si>
  <si>
    <t>ZATV. RROSTORI  12</t>
  </si>
  <si>
    <t>ZATV. RROSTORI  13 i 14</t>
  </si>
  <si>
    <t>8.</t>
  </si>
  <si>
    <t>NADSTREŠNICA 23</t>
  </si>
  <si>
    <t>9.</t>
  </si>
  <si>
    <t>NADSTREŠNICA 24</t>
  </si>
  <si>
    <t>NADSTREŠNICA 22</t>
  </si>
  <si>
    <t>ZATV. RROSTORI  29 - 31</t>
  </si>
  <si>
    <t>ZATV. RROSTORI  25 - 28</t>
  </si>
  <si>
    <t>UKUPNO KAT:</t>
  </si>
  <si>
    <t>UKUPNA ZAPREMINA POSTOJEĆE ZGRADE</t>
  </si>
  <si>
    <r>
      <t>m</t>
    </r>
    <r>
      <rPr>
        <b/>
        <vertAlign val="superscript"/>
        <sz val="10"/>
        <rFont val="Arial CE"/>
        <family val="2"/>
        <charset val="238"/>
      </rPr>
      <t>3</t>
    </r>
  </si>
  <si>
    <t>novo stanje:</t>
  </si>
  <si>
    <t>ZATVORENI PROSTOR</t>
  </si>
  <si>
    <t xml:space="preserve">UKUPNO </t>
  </si>
  <si>
    <t>UKUPNA ZAPREMINA NOVOG STANJA ZGRADE</t>
  </si>
  <si>
    <t>RAZLIKA ZA NAPLATU</t>
  </si>
  <si>
    <t xml:space="preserve">  INVESTITOR</t>
  </si>
  <si>
    <t xml:space="preserve">  NARUČITELJ</t>
  </si>
  <si>
    <t xml:space="preserve">  PROJEKTA </t>
  </si>
  <si>
    <t xml:space="preserve">  GRAĐEVINA</t>
  </si>
  <si>
    <t xml:space="preserve">  SADRŽAJ</t>
  </si>
  <si>
    <t xml:space="preserve">  BROJ  T.D.</t>
  </si>
  <si>
    <t xml:space="preserve">  DIREKTOR</t>
  </si>
  <si>
    <r>
      <t>Za</t>
    </r>
    <r>
      <rPr>
        <b/>
        <sz val="12"/>
        <rFont val="Arial CE"/>
        <family val="2"/>
        <charset val="238"/>
      </rPr>
      <t xml:space="preserve">  S</t>
    </r>
    <r>
      <rPr>
        <b/>
        <sz val="8"/>
        <rFont val="Arial CE"/>
        <family val="2"/>
        <charset val="238"/>
      </rPr>
      <t xml:space="preserve"> </t>
    </r>
    <r>
      <rPr>
        <b/>
        <sz val="12"/>
        <rFont val="Arial CE"/>
        <family val="2"/>
        <charset val="238"/>
      </rPr>
      <t>B</t>
    </r>
    <r>
      <rPr>
        <sz val="8"/>
        <rFont val="Arial CE"/>
        <family val="2"/>
        <charset val="238"/>
      </rPr>
      <t xml:space="preserve"> </t>
    </r>
    <r>
      <rPr>
        <b/>
        <sz val="10"/>
        <rFont val="Arial CE"/>
        <family val="2"/>
        <charset val="238"/>
      </rPr>
      <t>I</t>
    </r>
    <r>
      <rPr>
        <b/>
        <sz val="8"/>
        <rFont val="Arial CE"/>
        <family val="2"/>
        <charset val="238"/>
      </rPr>
      <t xml:space="preserve"> </t>
    </r>
    <r>
      <rPr>
        <b/>
        <sz val="10"/>
        <rFont val="Arial CE"/>
        <family val="2"/>
        <charset val="238"/>
      </rPr>
      <t>R</t>
    </r>
    <r>
      <rPr>
        <b/>
        <sz val="8"/>
        <rFont val="Arial CE"/>
        <family val="2"/>
        <charset val="238"/>
      </rPr>
      <t xml:space="preserve"> </t>
    </r>
    <r>
      <rPr>
        <b/>
        <sz val="10"/>
        <rFont val="Arial CE"/>
        <family val="2"/>
        <charset val="238"/>
      </rPr>
      <t xml:space="preserve">O </t>
    </r>
    <r>
      <rPr>
        <sz val="8"/>
        <rFont val="Arial CE"/>
        <family val="2"/>
        <charset val="238"/>
      </rPr>
      <t xml:space="preserve">   </t>
    </r>
    <r>
      <rPr>
        <b/>
        <sz val="9"/>
        <rFont val="Arial CE"/>
        <family val="2"/>
        <charset val="238"/>
      </rPr>
      <t xml:space="preserve"> d.o.o.</t>
    </r>
  </si>
  <si>
    <t>INŽENJERING I PROJEKTIRANJE</t>
  </si>
  <si>
    <t>D. Bošnjak, dipl.ing.</t>
  </si>
  <si>
    <t xml:space="preserve">  INVESTITOR  :</t>
  </si>
  <si>
    <t xml:space="preserve">  BROJ  PROJEKTA  :</t>
  </si>
  <si>
    <t xml:space="preserve">  GRAĐEVINA  :</t>
  </si>
  <si>
    <t xml:space="preserve">  BROJ  LISTA  :</t>
  </si>
  <si>
    <t xml:space="preserve">  HR  SLAVONSKI  BROD</t>
  </si>
  <si>
    <t>S L A V O N I J A       1      3 / 2</t>
  </si>
  <si>
    <t xml:space="preserve"> OPĆI  DIO</t>
  </si>
  <si>
    <t xml:space="preserve">  ZOP :</t>
  </si>
  <si>
    <t>S  A  D  R  Ž  A  J</t>
  </si>
  <si>
    <t>List  :</t>
  </si>
  <si>
    <t>Registracija tvrtke</t>
  </si>
  <si>
    <t>2.</t>
  </si>
  <si>
    <t>PREDMJER  RADOVA</t>
  </si>
  <si>
    <t>3.</t>
  </si>
  <si>
    <t>R J E Š E N J E</t>
  </si>
  <si>
    <t xml:space="preserve">kojim se </t>
  </si>
  <si>
    <t>za  :</t>
  </si>
  <si>
    <t>Investitor :</t>
  </si>
  <si>
    <t>Građevina :</t>
  </si>
  <si>
    <t>Broj projekta :</t>
  </si>
  <si>
    <t>SLAVONSKI  BROD</t>
  </si>
  <si>
    <r>
      <t xml:space="preserve"> S B </t>
    </r>
    <r>
      <rPr>
        <b/>
        <sz val="10"/>
        <rFont val="Arial CE"/>
        <family val="2"/>
        <charset val="238"/>
      </rPr>
      <t>I R O    d.o.o.</t>
    </r>
  </si>
  <si>
    <t xml:space="preserve">   INŽENJERING   I   PROJEKTIRANJE</t>
  </si>
  <si>
    <t>4.</t>
  </si>
  <si>
    <t>5.</t>
  </si>
  <si>
    <t>6.</t>
  </si>
  <si>
    <t>7.</t>
  </si>
  <si>
    <t>Z O P :</t>
  </si>
  <si>
    <t xml:space="preserve">    A N T E    S T A R Č E V I Ć A   br  10</t>
  </si>
  <si>
    <t>IZVOD IZ DETALJNOG PLANA</t>
  </si>
  <si>
    <r>
      <t>S</t>
    </r>
    <r>
      <rPr>
        <b/>
        <sz val="4"/>
        <rFont val="Arial CE"/>
        <family val="2"/>
        <charset val="238"/>
      </rPr>
      <t xml:space="preserve"> </t>
    </r>
    <r>
      <rPr>
        <b/>
        <sz val="16"/>
        <rFont val="Arial CE"/>
        <family val="2"/>
        <charset val="238"/>
      </rPr>
      <t>B</t>
    </r>
    <r>
      <rPr>
        <b/>
        <sz val="4"/>
        <rFont val="Arial CE"/>
        <family val="2"/>
        <charset val="238"/>
      </rPr>
      <t xml:space="preserve"> </t>
    </r>
    <r>
      <rPr>
        <b/>
        <sz val="12"/>
        <rFont val="Arial CE"/>
        <family val="2"/>
        <charset val="238"/>
      </rPr>
      <t>I</t>
    </r>
    <r>
      <rPr>
        <b/>
        <sz val="4"/>
        <rFont val="Arial CE"/>
        <family val="2"/>
        <charset val="238"/>
      </rPr>
      <t xml:space="preserve"> </t>
    </r>
    <r>
      <rPr>
        <b/>
        <sz val="12"/>
        <rFont val="Arial CE"/>
        <family val="2"/>
        <charset val="238"/>
      </rPr>
      <t>R</t>
    </r>
    <r>
      <rPr>
        <b/>
        <sz val="4"/>
        <rFont val="Arial CE"/>
        <family val="2"/>
        <charset val="238"/>
      </rPr>
      <t xml:space="preserve"> </t>
    </r>
    <r>
      <rPr>
        <b/>
        <sz val="12"/>
        <rFont val="Arial CE"/>
        <family val="2"/>
        <charset val="238"/>
      </rPr>
      <t>O</t>
    </r>
    <r>
      <rPr>
        <sz val="8"/>
        <rFont val="Arial CE"/>
        <family val="2"/>
        <charset val="238"/>
      </rPr>
      <t xml:space="preserve"> </t>
    </r>
    <r>
      <rPr>
        <b/>
        <sz val="10"/>
        <rFont val="Arial CE"/>
        <family val="2"/>
        <charset val="238"/>
      </rPr>
      <t xml:space="preserve"> d.o.o.</t>
    </r>
    <r>
      <rPr>
        <sz val="12"/>
        <rFont val="Arial CE"/>
        <family val="2"/>
        <charset val="238"/>
      </rPr>
      <t xml:space="preserve"> </t>
    </r>
    <r>
      <rPr>
        <sz val="8"/>
        <rFont val="Arial CE"/>
        <family val="2"/>
        <charset val="238"/>
      </rPr>
      <t xml:space="preserve">  </t>
    </r>
    <r>
      <rPr>
        <b/>
        <sz val="9"/>
        <rFont val="Arial CE"/>
        <family val="2"/>
        <charset val="238"/>
      </rPr>
      <t>INŽENJERING I PROJEKTIRANJE</t>
    </r>
  </si>
  <si>
    <r>
      <t>SLAVONSKI BROD</t>
    </r>
    <r>
      <rPr>
        <sz val="9.5"/>
        <rFont val="Arial CE"/>
        <family val="2"/>
        <charset val="238"/>
      </rPr>
      <t xml:space="preserve"> </t>
    </r>
    <r>
      <rPr>
        <sz val="8"/>
        <rFont val="Arial CE"/>
        <family val="2"/>
        <charset val="238"/>
      </rPr>
      <t xml:space="preserve">  </t>
    </r>
    <r>
      <rPr>
        <sz val="7.5"/>
        <rFont val="Arial CE"/>
        <family val="2"/>
        <charset val="238"/>
      </rPr>
      <t xml:space="preserve">ANTE  STARČEVIĆA 10/2 </t>
    </r>
    <r>
      <rPr>
        <b/>
        <sz val="7.5"/>
        <rFont val="Arial CE"/>
        <family val="2"/>
        <charset val="238"/>
      </rPr>
      <t xml:space="preserve"> (+35 446 471</t>
    </r>
  </si>
  <si>
    <t>1.</t>
  </si>
  <si>
    <r>
      <t xml:space="preserve">MAJA ŠTRUMBERGER </t>
    </r>
    <r>
      <rPr>
        <sz val="9"/>
        <rFont val="Arial CE"/>
        <family val="2"/>
        <charset val="238"/>
      </rPr>
      <t xml:space="preserve">dipl.ing.arh. </t>
    </r>
  </si>
  <si>
    <t xml:space="preserve"> ovlašteni arhitekt, s ovlaštenjem redni broj 1451 (UP/I-350-07/91-01/1008) </t>
  </si>
  <si>
    <t>imenuje za projektanta glavnog projekta arhitekture</t>
  </si>
  <si>
    <t>Razina razrađenosti :</t>
  </si>
  <si>
    <t>Vrsta projekta :</t>
  </si>
  <si>
    <t>10.</t>
  </si>
  <si>
    <t>PRIPREMNI RADOVI</t>
  </si>
  <si>
    <t>BETONSKI I ARMIRANOBETONSKI RADOVI</t>
  </si>
  <si>
    <t>ZIDARSKI  RADOVI</t>
  </si>
  <si>
    <r>
      <t xml:space="preserve">OPĆI   UVJETI
</t>
    </r>
    <r>
      <rPr>
        <sz val="9"/>
        <rFont val="Arial CE"/>
        <family val="2"/>
        <charset val="238"/>
      </rPr>
      <t xml:space="preserve">
Opći i posebni uvjeti su sastavni dio troškovnika. Ako bi došlo do razlike između podataka u nacrtima i podataka u troškovniku bilo po opisu, bilo u količini,mjerodavni su podaci iz nacrta odnosno statičkog  računa.Sve  eventualne  nejasnoće, izvođač treba prije podnošenja ponude razjasniti s projektantom ili Investitorom, jer se naknadne primjedbe neće uvažiti.
Sve stavke ponude obuhvaćaju u jediničnim cjenama sav rad, sav materijal i kompletan faktor, tj. troškove, obaveze i zaradu izvođača. 
Rad uključuje sve pripremne i završne radove i untarnji transport cjelokupnog ma terijala. Uključena je zaštita gotovih djelova objekata od štetnih utjecaja klime. 
Obuhvaćene su sve potrebne skekle (osim posebno predviđenih troškovnikom), prilazni mostovi, razupore, podgrade i podesti za prebacivanje materijalana viši nivo. 
Povećanje cijena za rad pod nepovoljnim klimatskim uvjetima neće se uzimati u obzir, nego treba biti obuhvaćeno jediničnom cijenom. Jedino u slučaju da Investitor  inzistira  da se radovi unatoč nepovoljnim uvjetima, a što po terminu izvođenja i završetka radova nije bilo predviđeno, priznat će se dodatna cijena. 
U cijeni materijala trebju biti uključeni svi troškovi transporta, utovr, istovar, doprema na gradilište ili skladište, kao i davanje potrebnog broja uzoraka za ispitivanje pojedinih vrsta materijala, te pribavljanje svih potrebnih atesta. 
Faktorom su obuhvaćeni svi režijski radni sati, izrada  pomoćnih  objekata, njhova demontaža, čišćenje kao i dovo|enje površna  koje je izvoditelj  koristio u prethodno stanje (prije otvaranja gradilišta). 
Izvođač je obavezan pridržavati se proisanih HTZ mjera i PPZ-a i o tome stalno voditi računa, upoznavati radnike i preventivno djelovati. Svi radnici koji rade  na gradilištu, obavezni su pridržavati se zaštitnih  mjera i reda koji je propisao Investitor. Nije dopušteno kretanje u prostorijama u kojima se radovi ne izvode ili su zauzete po Investitoru. Izvođač je odgovoran za nastale štete bilo na objektu koji se gradi ili  susjednim  objektima, ako su je prouzročili njegovi radnici ili njegovi podizvoditelji. 
Izvođač mora omogućiti nesmetan promet za prilaz objektu i neometan rad  drugim izvođačima. Zajedno s nadzornim inženjerom, prije početka radova treba pregledati površine za uskaldištenje materijala.
Radove koje nadzorni inženjer ili projektant odbiju radi neispravne izvedbe, neće se  preuzeti ni priznati.
</t>
    </r>
  </si>
  <si>
    <t>Obračun se vrši po troškovnik - ponudi. Za obračun  izvršenih  radova Investitoru, izvođač je dužan voditi građevinsku knjigu ( uredno i ažurno ). Ukoliko troškovnik nije dovoljno jasan, mjerodavan će biti naputak nadzornog organa i projektanta. Samo izvedeni  radovi  upisani u građvinski dnevnik, a potpisani od nadzornog organa i izvođača, mogu biti situirani.  Troškovnikom navedene količine mogu se mjenjati  po stvarnoj potrebi uz suglasnost nadzornog organa i Investitora. Isto tako nadzorni organ i projektant mogu pojedine stavke ukinuti, ako se pokaže da su  funkcionalno nepotrebne.
Za radove koji nisu bili predviđeni troškovnikom, a potrebno ih je izvesti, izvođač treba  prije izvedbe izraditi analizu cijena, te podnijeti nadzornom inženjeru i Investitoru na odobrenje.</t>
  </si>
  <si>
    <r>
      <t xml:space="preserve">PRIPREMNI RADOVI
</t>
    </r>
    <r>
      <rPr>
        <sz val="9"/>
        <rFont val="Arial CE"/>
        <family val="2"/>
        <charset val="238"/>
      </rPr>
      <t xml:space="preserve">Odnose se na pripremu terena za neometano izvođenje ostalih radova.  Poglavito se odnose na označavanje postojećih podzemnih instalacija, čija eventualna oštećenja nastala kao poslijedica nepažnje, izvođač ima otkloniti o vlastitom trošku.
Za izrazito nagnut ili neravan teren, prije početka  radova, izvođač je obvezan izraditi geodetski snimak za dokaz količina izvedenih radova. </t>
    </r>
  </si>
  <si>
    <r>
      <t xml:space="preserve">ZEMLJANI RADOVI
</t>
    </r>
    <r>
      <rPr>
        <sz val="9"/>
        <rFont val="Arial CE"/>
        <family val="2"/>
        <charset val="238"/>
      </rPr>
      <t>Kod izvođenja, treba se pridržavati nacrta, statičkog računa i stručnog  nalaza o ispitivanju tla. U koliko bi se prilikom iskopa ustanovilo odstupanje od predviđene nosivosti tla, izvođač  radova  dužan je odmah o tome izvjestiti Investitora, radi poduzimanja  potrebnih mjera za eventualne promjene dimenzija ili dubine iskopa tla.
U jediničnim cijenama zemljanih i ostalih radova, uključeni su i svi potrebni pripremni radovi, kao i sva otežanja pri izvođenju ( podupiranje, crpljenje podzemne  i oborinske vode i sl. ), pa se ne mogu posebno zaračunavati.
Kopanje pjeskovitog terena podrazumjeva se kao rad u tlu II i III kategorije.  Svaku štetu koju izvođač izazove svojim  nestručnim radom, nepodupiranjem ugroženih djelova, ili iz bilo kojeg drugog razloga proizvedenog njegovom krivicom, dužan je sam snositi i o svom trošku dovesti u red.
Prekopavanja ne smije biti i ako izvođač iskopa dublje nego je predviđeno ili loše izravna dno, dužan je loše sravljeni dio popuniti nabijenim betonom  MB - 10. Izrada temeljnih  stopa ne smije otpočeti prije nego Investitorov  predstavnik ne pregleda i primi iskope.
Nakon iskolčenja objekta, a prije prije  početka  radova, izvođač je dužan o svom o svom trošku, detaljno snimiti teren, a podatke unijeti u građevinsku knjigu. Na isti način postupiti sa izmjerama dubina iskopa.
Obračun svih zemljanih radova vrši se po m</t>
    </r>
    <r>
      <rPr>
        <vertAlign val="superscript"/>
        <sz val="9"/>
        <rFont val="Arial CE"/>
        <family val="2"/>
        <charset val="238"/>
      </rPr>
      <t>3</t>
    </r>
    <r>
      <rPr>
        <sz val="9"/>
        <rFont val="Arial CE"/>
        <family val="2"/>
        <charset val="238"/>
      </rPr>
      <t xml:space="preserve">  otkopanog samoniklog terena bez obzira na kategoriju.  </t>
    </r>
  </si>
  <si>
    <r>
      <t xml:space="preserve">BETONSKI I ARMIRANONETONSKI RADOVI
</t>
    </r>
    <r>
      <rPr>
        <sz val="9"/>
        <rFont val="Arial CE"/>
        <family val="2"/>
        <charset val="238"/>
      </rPr>
      <t xml:space="preserve">
Kod izvođenja, treba se pridržavati armaturnih nacrta, statičkog računa i pravila struke. Cement korišten za izradu  betona  mora biti svjež i propisno skladišten.   
Šljunak za spravljanje betona  mora biti sasvim čist od gline ili mulja, a granuliran prma standardu za propisanu marku betona.
Po završenom betoniranju, u slučaju velikih vrućina, beton treba pokriti i održavati u vlažnom stanju najmanje sedam dana - polijevanjem vodom (koje  mora  biti  često ako je konstrukcija izložena suncu). 
Sva oplata za betonske radove mora biti točno i precizno izrađena prema planovimaoplate i ostalim detaljima. Ispravnost horizontalnog i vertikalnog položaja oplate, kao i osi stupova moraju, od strane izvođača, biti provjerene geodetskim instrumentima. Skidanje oplate može se izvesti samo po odobrenju odgovornog lica. Podupirače oplate postaviti u dovoljnom broju, kako bi ista mogla podnijeti teret i uvjete ugradnje, bez slijeganja i izvijanja u bilo kojem smjeru.
Drvena građa korištena za oplatu mora odgovarati  detaljima  planova  oplate. Sve potrebne elemente oplate proračunava i definira izvođač betonskih radova. Potrebna skela za betonske grede ne plaća se posebno, već je uračunata u cijenu betona. Krojenje oplate i podupirača, kao i izradu skele mora vršiti stručno lice.
Sve armiranobetonske  konstrukcije koje ostaju vidljive, u slučaju oštećenja, moraju biti zakrpane i pačokirane.
Jediničnom cijenom je obuhvaćena  ugradnja  svih  sidara za čeličnu konstrukciju, nastavnih željeza za pove-zivnje s zidanim zidovima, te ostavljanje ili naknadno  probijanje svih  otvora u temeljima, zidnim platnima ili stropovima, potrebnih za prolaz instalacija. U sve dilatacije armiranobetonske  konstrukcije treba ugraditi plastičnu dilatacionu traku. 
Armatura mora biti dobro očišćena od hrđe, blata,kreča i ostalih nečistoća, a rezana i savijana točno po detaljima. Nikakvo betoniranje nesmije početi prije nego odgovorno lice pregleda armaturu. Za vrijeme betoniranja mora ostati u predviđenom položaju, a po cijeloj dužini i opsegu mora biti obuhvaćena betonom. Za visokokvalitetne betone (MB &gt; 30) obvezno primjeniti recepturu i granulometrijski sastav specijalizirane ustanove.
Zbijanje betona vršiti pervibratorima, tako da ne do|e do stvaranja segregacionih gnijezda.</t>
    </r>
  </si>
  <si>
    <t>Izvedba sabirne jame 3,50 x 2,20 m u nepropusnom betonu MB 30 debljine stijenki 15-20 cm. Poklopac ljevano željezni - tipski. Uključen iskop oplata, penjalice i zatrpavanje. 
Obračun prema kompletno izvedenom  oknu.</t>
  </si>
  <si>
    <t>R E K A P I T U L A C I J A   :</t>
  </si>
  <si>
    <t>PODOPOLAGAČKI, KERAMIČARSKI I KAMNEOREZAČKI RADOVI</t>
  </si>
  <si>
    <t>11.</t>
  </si>
  <si>
    <t>12.</t>
  </si>
  <si>
    <t>13.</t>
  </si>
  <si>
    <t>SVEUKUPNO   :</t>
  </si>
  <si>
    <t>ISKAZ POTREBNIH KOLIČINA OSNOVNOG MATERIJALA</t>
  </si>
  <si>
    <t>Šljunak granulacije 0 - 32 mm za tampon sloj</t>
  </si>
  <si>
    <t>Šljunak granulacije 0 - 16 mm za betone</t>
  </si>
  <si>
    <t>Cement  PC 350</t>
  </si>
  <si>
    <t>Opekarski blok  br 6 (ukoliko se koristi blok br 5 broj komada se povećava za 16 %)</t>
  </si>
  <si>
    <t xml:space="preserve">Fert nosači </t>
  </si>
  <si>
    <t>Blok punioci širine 38 cm</t>
  </si>
  <si>
    <t>Pjesak za mort za zidanje</t>
  </si>
  <si>
    <t>Pjesak za cementne glazure i estrihe</t>
  </si>
  <si>
    <t>Vapno  hidratno</t>
  </si>
  <si>
    <t>Žbuka za strojno žbukanje (unutarnja)</t>
  </si>
  <si>
    <t>Termo žbuka</t>
  </si>
  <si>
    <t>lit</t>
  </si>
  <si>
    <t>Dekor žbuka</t>
  </si>
  <si>
    <t>Stiropor  2 cm</t>
  </si>
  <si>
    <t>Stiropor  3 cm</t>
  </si>
  <si>
    <t>Stiropor  4 cm</t>
  </si>
  <si>
    <t>Schiedel dimnjak  36 x 36 cm</t>
  </si>
  <si>
    <t>Bitumenska ljepenka</t>
  </si>
  <si>
    <t>PVC folija</t>
  </si>
  <si>
    <t>Kombi ploča d = 3 cm</t>
  </si>
  <si>
    <t>Kombi ploča d = 5 cm</t>
  </si>
  <si>
    <t>Mineralna vuna d = 10 cm</t>
  </si>
  <si>
    <t>Mineralna vuna d = 12 cm</t>
  </si>
  <si>
    <t>Mineralna vuna d = 14 cm</t>
  </si>
  <si>
    <t>Podne keramičke pločice</t>
  </si>
  <si>
    <t>Podne klinker pločice</t>
  </si>
  <si>
    <t>Zidve keramičke pločice</t>
  </si>
  <si>
    <t>Kamene ploče</t>
  </si>
  <si>
    <t>Glet masa</t>
  </si>
  <si>
    <t>Poludisperzivne boje</t>
  </si>
  <si>
    <t>Stolarija</t>
  </si>
  <si>
    <t>Drvena građa za krovište</t>
  </si>
  <si>
    <t>Lamperija za oblaganje streha</t>
  </si>
  <si>
    <t>Crijep "Bramac"</t>
  </si>
  <si>
    <t>Oluci</t>
  </si>
  <si>
    <t>Kišne vertikale</t>
  </si>
  <si>
    <t>Limeni opšavi</t>
  </si>
  <si>
    <t>Instalacija vodovoda i kanlizacije</t>
  </si>
  <si>
    <t>tuš  kada</t>
  </si>
  <si>
    <t xml:space="preserve">Nabava , dobava  i ugradnja električnog protočnog bojlera.    </t>
  </si>
  <si>
    <t>Izrada instalacije kanalizacije priključkom na sabirnu jamu. Stavka podrazumjeva kompletne radove od nabavke i ugradnje materijala do izvedbe spoja na reviziono kanalizacijsko okno i sabirnu jamu sa svim potrebnim iskopima, zatrpavanjem pjeskom, probianjem zidova i izradom šliceva</t>
  </si>
  <si>
    <t>ELEKTROINSTALACIJE</t>
  </si>
  <si>
    <t>Provodnik</t>
  </si>
  <si>
    <t>PP/R  3 x 2.5</t>
  </si>
  <si>
    <t>PP/R  3 x 1.5</t>
  </si>
  <si>
    <t>PGP  3 x 2.5</t>
  </si>
  <si>
    <r>
      <t xml:space="preserve">antenski 0.75 </t>
    </r>
    <r>
      <rPr>
        <sz val="8"/>
        <rFont val="Symbol"/>
        <family val="1"/>
        <charset val="2"/>
      </rPr>
      <t>W</t>
    </r>
  </si>
  <si>
    <t>P 6  ž/z</t>
  </si>
  <si>
    <t>PGP  5 x 6</t>
  </si>
  <si>
    <t>PGP  4 x 10</t>
  </si>
  <si>
    <t>PGP  5 x 10</t>
  </si>
  <si>
    <t>Priključnica</t>
  </si>
  <si>
    <t>p/ž  dvostruka  BELL</t>
  </si>
  <si>
    <t>p/ž  dvopolna  BELL</t>
  </si>
  <si>
    <t>p/ž  troplna  BELL</t>
  </si>
  <si>
    <t>p/ž  s poklopcem  BELL</t>
  </si>
  <si>
    <t>p/ž  telefonska  2 x m  BELL</t>
  </si>
  <si>
    <t>Sklopka</t>
  </si>
  <si>
    <t>p/ž  izmjenična  BELL</t>
  </si>
  <si>
    <t>p/ž  serijska  BELL</t>
  </si>
  <si>
    <t>p/ž  obična  BELL</t>
  </si>
  <si>
    <t>p/ž  križna  BELL</t>
  </si>
  <si>
    <t>FID Sklopka</t>
  </si>
  <si>
    <t>40-4/0.03</t>
  </si>
  <si>
    <t>Razdjelnik</t>
  </si>
  <si>
    <t>za 36 osig GW 40</t>
  </si>
  <si>
    <t>Sabirnica</t>
  </si>
  <si>
    <t>25/10 450 V</t>
  </si>
  <si>
    <t>NVO 00</t>
  </si>
  <si>
    <t>Podnožje</t>
  </si>
  <si>
    <t>NVO 00/III</t>
  </si>
  <si>
    <t>Prekidač</t>
  </si>
  <si>
    <t>automatski  16</t>
  </si>
  <si>
    <t>Obujmica</t>
  </si>
  <si>
    <t>za galv. spoj  1/2 "</t>
  </si>
  <si>
    <t>Armatura</t>
  </si>
  <si>
    <t>Maxi  36 W s prekidačem</t>
  </si>
  <si>
    <t>Maxi  18 W s prekidačem</t>
  </si>
  <si>
    <t>Kutija</t>
  </si>
  <si>
    <t>p/ž  120 x 95 plastem</t>
  </si>
  <si>
    <t>p/ž  160 x 130 x 70 ABB</t>
  </si>
  <si>
    <r>
      <t>Ć</t>
    </r>
    <r>
      <rPr>
        <sz val="8"/>
        <rFont val="Arial CE"/>
        <family val="2"/>
        <charset val="238"/>
      </rPr>
      <t xml:space="preserve"> 80 plastem</t>
    </r>
  </si>
  <si>
    <r>
      <t>Ć</t>
    </r>
    <r>
      <rPr>
        <sz val="8"/>
        <rFont val="Arial CE"/>
        <family val="2"/>
        <charset val="238"/>
      </rPr>
      <t xml:space="preserve"> 60 plastem</t>
    </r>
  </si>
  <si>
    <t xml:space="preserve">Indikator </t>
  </si>
  <si>
    <t>za kupaonu  BELL</t>
  </si>
  <si>
    <t>Cijev</t>
  </si>
  <si>
    <r>
      <t>rebrasta PVC</t>
    </r>
    <r>
      <rPr>
        <sz val="8"/>
        <rFont val="Symbol"/>
        <family val="1"/>
        <charset val="2"/>
      </rPr>
      <t xml:space="preserve"> Ć</t>
    </r>
    <r>
      <rPr>
        <sz val="8"/>
        <rFont val="Arial CE"/>
        <family val="2"/>
        <charset val="238"/>
      </rPr>
      <t xml:space="preserve"> 16</t>
    </r>
  </si>
  <si>
    <r>
      <t>rebrasta PVC</t>
    </r>
    <r>
      <rPr>
        <sz val="8"/>
        <rFont val="Symbol"/>
        <family val="1"/>
        <charset val="2"/>
      </rPr>
      <t xml:space="preserve"> Ć</t>
    </r>
    <r>
      <rPr>
        <sz val="8"/>
        <rFont val="Arial CE"/>
        <family val="2"/>
        <charset val="238"/>
      </rPr>
      <t xml:space="preserve"> 29</t>
    </r>
  </si>
  <si>
    <r>
      <t>SAPA</t>
    </r>
    <r>
      <rPr>
        <sz val="8"/>
        <rFont val="Symbol"/>
        <family val="1"/>
        <charset val="2"/>
      </rPr>
      <t xml:space="preserve"> Ć</t>
    </r>
    <r>
      <rPr>
        <sz val="8"/>
        <rFont val="Arial CE"/>
        <family val="2"/>
        <charset val="238"/>
      </rPr>
      <t xml:space="preserve"> 25</t>
    </r>
  </si>
  <si>
    <t>Grlo</t>
  </si>
  <si>
    <t>E 27</t>
  </si>
  <si>
    <t>E 14</t>
  </si>
  <si>
    <t>Izolir traka</t>
  </si>
  <si>
    <t>Gips</t>
  </si>
  <si>
    <t>Čišćenje i obijanje (štokanje) postojećih temeljnih traka (gornja strana) kao priprema za betoniranje pojačanja u vidu temeljne grede.</t>
  </si>
  <si>
    <t>Betoniranje temeljnih greda 30 x 40 cm preko postojećih temeljnih traka. Obavezna ugradnja vibratorom.</t>
  </si>
  <si>
    <t>Betoniranje armiranobetonskih stupova dimenzija 35 x 35 cm, oko postojećih čeličnih stupova. Čelični stupovi su izrađeni od kvadratnih cijevi 120 x 120 mm. Da bi spriječilo hvatanje betona za čeličnu konstrukciju potrebno je cijevi sa svih strana obljepiti stiroporom d = 1.0 cm. Betoniranje se vrši u visini 210 cm, a zaštita stirorporom u visini 275 cm. Obavezna ugradnja vibratorom.</t>
  </si>
  <si>
    <t>četverostrana oplata - glatka</t>
  </si>
  <si>
    <t>Betoniranje arm. bet.  horizontalnih serklaža i greda 25 x 25 cm. Obavezna ugradnja vibratorom.</t>
  </si>
  <si>
    <t>dvostrana oplata - glatka</t>
  </si>
  <si>
    <t xml:space="preserve">Nabava, čišćenje, siječenje, savijanje i ugradnja armature. </t>
  </si>
  <si>
    <t>Zidanje nosivih zidova debljine 25 cm od blok opeke u produžnom mortu</t>
  </si>
  <si>
    <t>Grubo i fino žbukanje unutarnjih zidova sa provođenjem predradnji za uredno nošenje slojeva. Uobzirena potrebna skela.</t>
  </si>
  <si>
    <t>Žbukanje vanjskih zidova sa provođenjem predradnji za uredno nošenje završne fasade. Uobzirena potrebna skela.</t>
  </si>
  <si>
    <t>Nabava i ugradnja stiropora ljepljenjem na čelične stupove.</t>
  </si>
  <si>
    <t>okipor ploča debljine  1 cm</t>
  </si>
  <si>
    <t>Ličenje unutarnjih zidova poludisperzivnim bojama s prethodnim gletanjem i brušenjem</t>
  </si>
  <si>
    <t>Izrada vanjske mineralne spricane fasade sa završnim bojanjem.</t>
  </si>
  <si>
    <t>Bojanje betonskih stupova i horizontalnih serklaža beton bojom. Uobzirena potrebna skela.</t>
  </si>
  <si>
    <t>Nabava i ugradnja sekcijskih vrata koja moraju biti toplinski izolirana. Svi spojevi elemenata moraju biti glatki, a između sekcija i konstrukcije moraju biti ugrađena gumena brtvila. Ukoliko dolazi do spoja različitih metala mora se spriječiti mogućnost elektrokorozije. Na vanjskim elementima predvidjeti i ugraditi potrebne opšave. Izvoditelj je uzeti stvarne mjere. U cijeni je uračunat sav potreban rad, osnovni i dodatni materijal, prijevoz i prijenos. (Ukoliko investitor i nadzor odluče mogu ugraiti i gotova vrata prema radioniučkom nacrtu).</t>
  </si>
  <si>
    <t>300 x 300 cm</t>
  </si>
  <si>
    <t>vrata s ugrađenim malim vratima</t>
  </si>
  <si>
    <t>Nabava materijala, izrada i ugradnja bravarskih pozicija koje moraju biti izrađene od profila iz čeličnih cijevi. Svi spojevi elemenata moraju biti glatki, a između krila i dovratnika (doprozornika) moraju biti ugrađena gumena brtvila. Ukoliko dolazi do spoja različitih metala mora se spriječiti mogućnost elektrokorozije. Sva ostakljenja prema va izvesti IZO staklom 6 + 16 + 4 mm. Na vanjskim elementima predvidjeti i ugraditi potrebne opšave, a na prozorima s vanjske i unutarnje strane ugraditi prozorsku klupčicu. Za sve elemente izvoditelj je obvezan izraditi izvedbene nacrte po stvarnim mjerama i iste dostaviti nadzrnom inženjeru na odobrenje. U cijeni je uračunat sav potreban rad, osnovni i dodatni materijal, prijevoz i prijenos.</t>
  </si>
  <si>
    <t>90 x 210 cm</t>
  </si>
  <si>
    <t>prozor - ventus</t>
  </si>
  <si>
    <t>100 x 150 cm</t>
  </si>
  <si>
    <t>Nabava materijala, izrada i ugradnja obloge od dvostrukog profilit stakla, komplet sa ugradnjom svih potrebnih vodilica (donje, gornje i bočne). Stavka podrazumjeva sav potreben pribor za pričvršćenje vodilica (donja na arm. bet. serklaž, a gornja na čelični profil), te silikoniziranje svih spojeva (staklo - staklo i staklo - vodilice). U cijenu je uračunat sav potreban rad, osnovni i dodatni materijal, okov za vratna krila, prijevoz i prijenos.</t>
  </si>
  <si>
    <t>Staklo - dvostruki profilit</t>
  </si>
  <si>
    <t>donja i bočne vodilice</t>
  </si>
  <si>
    <t>gornja vodilica</t>
  </si>
  <si>
    <t>Nabava, izrada i postavljanje okapnice ispod profilit stakla (na arm. bet. serklaž) od plastificiranog i bojanog aluminijskog lima razvijene širine 30 cm</t>
  </si>
  <si>
    <t>Nabava, izrada i postavljanje okapnice iznad profilit stakla (na arm. bet. serklaž) od plastificiranog i bojanog aluminijskog lima razvijene širine 20 cm</t>
  </si>
  <si>
    <t xml:space="preserve">  KOORDINATOR PROJEKTA  :</t>
  </si>
  <si>
    <t xml:space="preserve">  REVIZIJA  :</t>
  </si>
  <si>
    <t xml:space="preserve">  PROJEKTANT  :</t>
  </si>
  <si>
    <t xml:space="preserve">  DATUM  :</t>
  </si>
  <si>
    <r>
      <t>S</t>
    </r>
    <r>
      <rPr>
        <sz val="8"/>
        <rFont val="Arial CE"/>
        <family val="2"/>
        <charset val="238"/>
      </rPr>
      <t xml:space="preserve"> </t>
    </r>
    <r>
      <rPr>
        <b/>
        <sz val="10"/>
        <rFont val="Arial CE"/>
        <family val="2"/>
        <charset val="238"/>
      </rPr>
      <t>B</t>
    </r>
    <r>
      <rPr>
        <b/>
        <sz val="8"/>
        <rFont val="Arial CE"/>
        <family val="2"/>
        <charset val="238"/>
      </rPr>
      <t xml:space="preserve"> I R O</t>
    </r>
    <r>
      <rPr>
        <b/>
        <sz val="7"/>
        <rFont val="Arial CE"/>
        <family val="2"/>
        <charset val="238"/>
      </rPr>
      <t xml:space="preserve">     d.o.o. 
</t>
    </r>
    <r>
      <rPr>
        <b/>
        <sz val="4"/>
        <rFont val="Arial CE"/>
        <family val="2"/>
        <charset val="238"/>
      </rPr>
      <t xml:space="preserve">INŽENJERING  I  PROJEKTIRANJE
</t>
    </r>
    <r>
      <rPr>
        <b/>
        <sz val="6"/>
        <rFont val="Arial CE"/>
        <family val="2"/>
        <charset val="238"/>
      </rPr>
      <t>HR  SLAVONSKI  BROD</t>
    </r>
    <r>
      <rPr>
        <b/>
        <sz val="4.5"/>
        <rFont val="Arial CE"/>
        <family val="2"/>
        <charset val="238"/>
      </rPr>
      <t xml:space="preserve"> 
</t>
    </r>
    <r>
      <rPr>
        <b/>
        <sz val="3.5"/>
        <rFont val="Arial CE"/>
        <family val="2"/>
        <charset val="238"/>
      </rPr>
      <t>A N T E    S T A R Č E V I Ć A   br  10</t>
    </r>
  </si>
  <si>
    <t xml:space="preserve">  SURADNICI  :</t>
  </si>
  <si>
    <t xml:space="preserve">  MJERILO  :</t>
  </si>
  <si>
    <t xml:space="preserve">  SADRŽAJ  :</t>
  </si>
  <si>
    <t xml:space="preserve">  T. D.  BROJ  :</t>
  </si>
  <si>
    <t xml:space="preserve"> BROJ LISTA :</t>
  </si>
  <si>
    <r>
      <t xml:space="preserve">ZIDARSKI RADOVI
</t>
    </r>
    <r>
      <rPr>
        <sz val="9"/>
        <rFont val="Arial CE"/>
        <family val="2"/>
        <charset val="238"/>
      </rPr>
      <t>Zidati  treba  čisto u horizontalnim redovima i sa pravilnim vezama. Zidne  plohe trebaju biti ravne, ivice oštre, a sve vertikale pod viskom. 
Pri zidanju na velikoj vrućini maetrijal za zidanje kvasiti vodom, osim ako proizvođač drugačije na zahtjeva. Prilikom obračuna, otvori sa gredom nad njma, odbijaju se od kubature zida, prema dimenzijama iz nacrta. Cijenom radova su obuhvaćene  pokretne  skele, izrada šablona, uobičajeni  rastur materijala, kao i čišćenje poslije završetka radova.  Spravljnje morta se vrši točno po propisima, u razmjerima koji su predviđeni projektom. Sve zidove prije  žbukanja treba temeljito očistiti i nakvasiti, a žbukanje izvesti u tankim slojevima. Spravljeni mort se mora iskoristiti istog dana.  Pri obračunu žbukanja odbija se višak preko 3 m</t>
    </r>
    <r>
      <rPr>
        <vertAlign val="superscript"/>
        <sz val="9"/>
        <rFont val="Arial CE"/>
        <family val="2"/>
        <charset val="238"/>
      </rPr>
      <t>2</t>
    </r>
    <r>
      <rPr>
        <sz val="9"/>
        <rFont val="Arial CE"/>
        <family val="2"/>
        <charset val="238"/>
      </rPr>
      <t>, za otvore veće od 3 m</t>
    </r>
    <r>
      <rPr>
        <vertAlign val="superscript"/>
        <sz val="9"/>
        <rFont val="Arial CE"/>
        <family val="2"/>
        <charset val="238"/>
      </rPr>
      <t>2</t>
    </r>
    <r>
      <rPr>
        <sz val="9"/>
        <rFont val="Arial CE"/>
        <family val="2"/>
        <charset val="238"/>
      </rPr>
      <t>.</t>
    </r>
  </si>
  <si>
    <r>
      <t xml:space="preserve">STAKLARSKI RADOVI
</t>
    </r>
    <r>
      <rPr>
        <sz val="9"/>
        <rFont val="Arial CE"/>
        <family val="2"/>
        <charset val="238"/>
      </rPr>
      <t>Za rad i korištene materijale, uobzireno je pridržavanje  pravila struke, a ugrađivati se može samo prvorazredno staklo bez mjehurića, utrosaka ili neravnomjerne debljine.Obračun radova vrši se po stvarno izvedenim količinama, a cijenom  su  obuhvaćena sva potrebna kitanja, kao i potrebni podmetači.</t>
    </r>
  </si>
  <si>
    <r>
      <t xml:space="preserve">SOBOSLIKARSKO LIČILAČKI RADOVI
</t>
    </r>
    <r>
      <rPr>
        <sz val="9"/>
        <rFont val="Arial CE"/>
        <family val="2"/>
        <charset val="238"/>
      </rPr>
      <t>Rad mora biti čist i prvoklasno izveden.Na obojenim površinama ne smije se poznavati trag četke, niti mrlja, a ton mora biti ujednačen. Otisci šablona i valjka moraju bioti oštri i čisti, a sastavci se ne smiju poznavati. Obojene površine ne smiju se otirati niti ljuštiti. Ukoliko ima nekih nedostataka bilo po pitanju materijala bilo po  pitanju površine, koju izvođač mora pripremiti i očistiti, dužnost je izvođača o navedenom obavjestiti Investitora, kako bi se nedostaci otklonili. Ukoliko je pri radu  potrebna skela, treba je  postaviti na vrijeme ( prije bojenja ). Kod bojanja posnom bojom obračunavanje se vrši po m2 stvarno izvedenih radova. Otvori veličine do 3 m</t>
    </r>
    <r>
      <rPr>
        <vertAlign val="superscript"/>
        <sz val="9"/>
        <rFont val="Arial CE"/>
        <family val="2"/>
        <charset val="238"/>
      </rPr>
      <t>2</t>
    </r>
    <r>
      <rPr>
        <sz val="9"/>
        <rFont val="Arial CE"/>
        <family val="2"/>
        <charset val="238"/>
      </rPr>
      <t xml:space="preserve"> ne odbijaju se. Gletanje i krpanje oštećenih djelova, je uključeno u cijenu rada.</t>
    </r>
  </si>
  <si>
    <r>
      <t xml:space="preserve">LIMARSKI RADOVI
</t>
    </r>
    <r>
      <rPr>
        <sz val="9"/>
        <rFont val="Arial CE"/>
        <family val="2"/>
        <charset val="238"/>
      </rPr>
      <t xml:space="preserve">Za rad i korištene materijale, uobzireno je pridržavanje  pravila struke. Stavke izvesti iz pocinčanog lima ili CINKOTIT legure. Spojeve izvesti lemljenjem ili zakovicama. Ukoliko se spajanje vrši zakovicama iste obavezno zatvoriti silikon kitom. Kod većih dužina izvesti propisne dilatacije. Cijenom je obuhvaćena postava limarije sa pripadajućim nosačima od trakastog željeza, podkonstrukcija, sva učvršćenja te podložna bitumenska ljepenka.  </t>
    </r>
  </si>
  <si>
    <r>
      <t xml:space="preserve">STOLARSKI  RADOVI
</t>
    </r>
    <r>
      <rPr>
        <sz val="9"/>
        <rFont val="Arial CE"/>
        <family val="2"/>
        <charset val="238"/>
      </rPr>
      <t>Za rad i primjenjene materijale, uobzireno je pridržavanje pravila struke.Rad mora biti tvorničke izvedbe. Mjere date u zidarskim otvorima obavezno  provjeriti u naravi. Izvođač radova dužan je prije izrade stolarskih pozicija, izraditi radioničke nacrte, te ih predožiti projektantu na odobrenje, a prilikom davanja ponude predložiti principijelna rješenja bez posebne naknade.
Cijenom je uključena nabava, izrada, doprema na gradilište i ugradnja, te potrebna ličenja ukoliko ista nije tvornički zaštićena. NIJE uključeno nikakvo štemanje otvora, ukoliko isti nije izveden u horizontali ili vertikali. Između stolarije i zida, brtvljenje izvesti bitrax trakama i trajno plastičnim kitom. Obuhvaćen je sav potreban okov (Že - Če Karlovac). Kod pozicija sa roletama cijenom su obuhvaćene PVC rolete s mehanizmom za podizanje i zadržavanje, vodilice, te izrada (na mjeru) i ugradnja kutija. Cijenom je kod ostakljenih elemenata obuhvaćeno i ostakljivanje s kitanjem, odnosno ugradnjom potrebnih brtvi iz spužvaste gume,  te uređenj (pranje) pozicije nakon ugradnje.</t>
    </r>
  </si>
  <si>
    <r>
      <t xml:space="preserve">BRAVARSKI RADOVI
</t>
    </r>
    <r>
      <rPr>
        <sz val="9"/>
        <rFont val="Arial CE"/>
        <family val="2"/>
        <charset val="238"/>
      </rPr>
      <t>Za rad i primjenjene materijale, uobzireno je pridržavanje pravila struke.Rad mora biti tvorničke izvedbe. Mjere date u zidarskim otvorima obavezno  provjeriti u naravi. Cijenom je uključena nabava, izrada, doprema na gradilište i montaža (podrazumjeva se temeljito čišćenje željeznih predmeta od korozije, nanošenje dva osnovna i dva završna premaza te sav potreban okov. NIJE uključeno nikakvo štemanje otvora, ukoliko isti nije izveden u horizontali ili vertikali. Veće  pozicije  (ovisno o mogućnosti transporta i unosa) izvesti u djelovima koji se spajaju u jednu cjelinu. Kod elemenata koji se izvode u kombinaciji čelik - aluminij, odnosno bakar - cink  obavezno spojeve izolirati, kako bi se spriječila pojava elektrokorozije. Cijenom je kod ostakljenih elemenata obuhvaćeno i ostakljivanje s kitanjem, odnosno ugradnjom potrebnih brtvi iz spužvaste gume,  te uređenj (pranje) pozicije nakon ugradnje. Izvođač radova dužan je prije izrade bravarskih pozicija, izraditi radioničke nacrte, te ih predožiti projektantu na odobrenje, a prilikom davanja ponude predložiti principijelna rješenja bez posebne naknade. 
Ukoliko se bravarske pozicije ugrađuju u beton, ugrađena strane se samo čisti, a ne liči.  
Cijenom je obuhvaćeno prčvršćenje za oplatu i niveliranje ili centriranje bravarskih pozicija.</t>
    </r>
  </si>
  <si>
    <r>
      <t xml:space="preserve">ČELIČNA KONSTRUKCIJA
</t>
    </r>
    <r>
      <rPr>
        <sz val="9"/>
        <rFont val="Arial CE"/>
        <family val="2"/>
        <charset val="238"/>
      </rPr>
      <t xml:space="preserve">
Kako bi se osigurao traženi kvalitet, izrada i montaža konstrukcije  može se povjeriti izvoditelju  koji je  poznat po već zvedenim sličnim građevinama , i koja posjeduje opremu i stručni kadar za kvalitetnu izradu iste.
Cijenom moraju biti obuhvaćeni svi troškovi  vezani na nabavu i izradu (u skladu s projektnom dokumentacijom)  kao i svi ostali potrebni (direktni i indirektni) radovi, postupci i materijali neophodni za ispravnu izvedbu i montažu konstrukcije.
Tehničkom dokumentacijom predviđena je vrsta i kvalitet materijala za izradu  konstrukcije. Materijal druge vrste i kvalitete nego li je predviđen , može se  koristiti  samo  po  prethodnom pismenom odobrenju projektanta. Pri tome projektant daje garancije samo za stabilnost i konstruktivnu ispravnost rješenja, a sve eventualne  razlike u težinama , potrebne  dorade i izmjene dogovaraju međusobno izvođač radova i investiror. 
Izvođač radova (izrada konstrukcije i montaža) dužan je prije početka radova na izradi (montaži) predočiti  nadzornom organu : 
    - planove slijeda zavarivanja sa točnim odredbama u pogledu rasporeda i redoslijeda svakog 
       pojedinog vara
    - plan montaže konstrukcije sa detaljno razrađenim  načinom i slijedom montaže. Plan montaže  mora  
       biti  prihvaćen i  ovjeren od strane projektanta
    - ateste materijala od kojeg je izrađena
    - ateste za spojni materijal (vijci i elektrode)
    - ateste zavarivača koji su radili na izradi čelične konstrukcije.
Osim navedenog izvođač mora imati u skicama :
    - brojeve atesta materijala ( osnovnog i spojnog ) iz kojeg je svaka pojedina pozicija izrađena
    - oznake varova sa brojem atesta elektroda i oznakom  zavarivača koji je to zavario</t>
    </r>
  </si>
  <si>
    <t>Limovi koji se ugrađuju trebaju biti  kontrolirani  ultrazvukom na dvoslojnost , a nadzorni organ može, u slučaju sumnje u kvalitet materijala dati da se pojedine šarže ponovo ispitaju.
Izvođač radova mora dati projekt tehnologije zavarivanja , imajući u vidu  raspoloživu  opremu i debljine  elemenata  koji se spajaju, a kao rezultat se moraju pojaviti spojevi čija mehanička svojstva nisu slabija od osnovnog  materijala. Naročitu pozornost potrebno je obratiti na žilavost, te na koncentraciju napona uslijed zavarivanja, koji se moraju svesti na neznatne veličine. Tehnološki  postupak  je dio  tehničke  dokumentacije i prije početka radioničkih radova mora imati suglasnost kontrolnog organa investitora.
Kompletan postupak izrade mora osigurati projektirane dimenzije konstrukcije uvažavajući dopouštene tolerancije. Svi zavari moraju odgovarati kvalitetu označenom u nacrtima. Ukoliko u nacrtu nema posebne oznake zavara, podrazumjeva se da je isti klase II .
Izvođač je obavezan izraditi detaljan plan tehnološkog procesa izrade, koji u skladu sa projektom sadrži :
    - raspored limova i radioničkih nastavaka
    - oblik i dimenzije zavara
    - način radioničkog sklapanja
    - postupak zavarivanja sa karakterističnim uputstvima  svih  faza od početka do završetka radioničkih 
      radova.
Poslije završenih radioničkih radova vrši se geometrijska i ostale dogovorene kontrole. Pri otpremi na gradilište izvođač je 
dužan odrediti mjere, kako se konstrukcija ili njeni  dijelovi ne bi deformirali prilikom transporta. Konstrukcija se 
isporučuje potpuno oličena.</t>
  </si>
  <si>
    <r>
      <t xml:space="preserve">MONTAŽA KONSTRUKCIJE
</t>
    </r>
    <r>
      <rPr>
        <sz val="9"/>
        <rFont val="Arial CE"/>
        <family val="2"/>
        <charset val="238"/>
      </rPr>
      <t xml:space="preserve">
Izvođač montažnih radova je obavezan izraditi projekt  motaže, koji mora biti ovjeren i potvrđen od strane  projektanta, kao i kontrolnog organa investitora.
Za sve motažne nastavke vrijede opći uvjeti za izradu konstrukcije.</t>
    </r>
  </si>
  <si>
    <r>
      <t xml:space="preserve">ANTIKOROZIVNA ZAŠTITA
</t>
    </r>
    <r>
      <rPr>
        <sz val="9"/>
        <rFont val="Arial CE"/>
        <family val="2"/>
        <charset val="238"/>
      </rPr>
      <t xml:space="preserve">
Antikorozivnu  zaštitu  izvesti  za klasu  2 i sistem zaštite 2 (konstrukcija zgrada, uređaja, stupova, cjevovoda , rezervoara i slično u otvorenom prostoru, za sredine sa industrijskim atmosferskim uvjetima ).
Priprema površina :
Ukoliko je potrebno, površine prvo odmastiti, a zatim  izvršiti čišćenje  pjeskarenjem - mlazom  abraziva do stupnja  2.5 prema švedskom standardu SIS 055900/1967. Manje i teško dostupne površ{ine mogu se čistiti ručno rotacionim četkama.
Premazi :
Svi premazi se nanose u radioni sljedećim redosljedom
 - prvi osnovni premaz  na temelju željeznog oksida C.T7.322 
 - drugi osnovni premaz  na temelju željeznog oksida C.T7.322 
 - prvi završni alkidni premaz   C.T7.343
 - drugi završni alkidni premaz  C.T7.372 .
Debljina suhog zašitnog filma mora minimalno iznositi   t = 30 + 30 + 40 + 30 = 130 </t>
    </r>
    <r>
      <rPr>
        <sz val="9"/>
        <rFont val="Symbol"/>
        <family val="1"/>
        <charset val="2"/>
      </rPr>
      <t>m</t>
    </r>
    <r>
      <rPr>
        <sz val="9"/>
        <rFont val="Arial CE"/>
        <family val="2"/>
        <charset val="238"/>
      </rPr>
      <t>m .</t>
    </r>
  </si>
  <si>
    <t>Čišćenje platoa gradnje od raslinja, postavljanje nanosne skele, iskolčenje građevine i izrada geodetskog snimka iskolčenja.</t>
  </si>
  <si>
    <t>ZEMLJANI RADOVI</t>
  </si>
  <si>
    <t>Skidanje humusa u sloju debljine 20 cm sa odgurivanjem u stranu (ostaje na gradilištu).</t>
  </si>
  <si>
    <t>Strojni iskop u tlu III kategorije za , temeljne stope sa ručnom doradom stijenki iskopa.Stavka podrazumjeva utovar na kamione , odvoz i istovar  na deponiju u neposrednoj blizini gradilišta.
Dubina iskopa d = 1.30 m.</t>
  </si>
  <si>
    <r>
      <t>m</t>
    </r>
    <r>
      <rPr>
        <vertAlign val="superscript"/>
        <sz val="9"/>
        <rFont val="Arial CE"/>
        <family val="2"/>
        <charset val="238"/>
      </rPr>
      <t>3</t>
    </r>
  </si>
  <si>
    <t>Strojni iskop u tlu III kategorije za , temeljne trake sa ručnom doradom stijenki iskopa.Stavka podrazumjeva utovar na kamione , odvoz i istovar  na deponiju u neposrednoj blizini gradilišta.
Dubina iskopa d = 1.30 m.</t>
  </si>
  <si>
    <t>Nabava, transport i ugradnja šljunčanog tampona u sloju debljine 10 cm. Podlogu zbiti na Ms = 15 MPa, a šljunčani tampon na Ms = 40 MPa.</t>
  </si>
  <si>
    <t>Nabava, transport i ugradnja šljunčanog tampona u sloju debljine 20 cm. Podlogu zbiti na Ms = 15 MPa, a šljunčani tampon na Ms = 60 MPa.</t>
  </si>
  <si>
    <t>Uređenje okoliša nakon izgradnje objekta, čišćenje od otpadaka , razastiranje zemlje iz iskopa , planiranje terena i hortikulturalno uređenje.</t>
  </si>
  <si>
    <t>Betoniranje temeljnih stopa. U temeljne stope se postavljaju i centriraju sidra za čeličnu konstukciju odnosno armaturu stupova.</t>
  </si>
  <si>
    <t>-</t>
  </si>
  <si>
    <t>beton MB 20</t>
  </si>
  <si>
    <t>dvostrana oplata</t>
  </si>
  <si>
    <t>Betoniranje temeljnih traka.</t>
  </si>
  <si>
    <t>oplata</t>
  </si>
  <si>
    <t>Betoniranje nadtemeljnih serklaža dimenzija max  30 x 20 cm.</t>
  </si>
  <si>
    <t>beton MB 25</t>
  </si>
  <si>
    <r>
      <t>Betoniranje podne ploče radione (dilatacija I) betonom MB 30 . Ploča je debljine 15 cm, a izvodi se iznad pvc folije na nasipu šljunka. Ploča se armira mrežom Q - 221 na udaljenosti 5 do 7 cm od gornje plohe. Kako bi se spriječila pojava nekontroliranih pukotina ploču po gornjoj plohi izdijeliti razdjelnicama širine 1,5 cm i dubine 2 do 3 cm, tako da površina pojedine cjeline ne prelazi 15 m</t>
    </r>
    <r>
      <rPr>
        <vertAlign val="superscript"/>
        <sz val="9"/>
        <rFont val="Arial CE"/>
        <family val="2"/>
        <charset val="238"/>
      </rPr>
      <t>2</t>
    </r>
    <r>
      <rPr>
        <sz val="9"/>
        <rFont val="Arial CE"/>
        <family val="2"/>
        <charset val="238"/>
      </rPr>
      <t>.</t>
    </r>
  </si>
  <si>
    <r>
      <t>Betoniranje podne ploče poslovnog dijela (dliatacija II) betonom MB 30 . Ploča je debljine 10 cm, a izvodi se iznad pvc folije na nasipu šljunka. Ploča se armira mrežom Q - 188 na udaljenosti 5 do 6 cm od gornje plohe. Kako bi se spriječila pojava nekontroliranih pukotina ploču po gornjoj plohi izdijeliti reškama širine 1,5 cm i dubine 2 do 3 cm, tako da površina pojedine cjeline ne prelazi 15 m</t>
    </r>
    <r>
      <rPr>
        <vertAlign val="superscript"/>
        <sz val="9"/>
        <rFont val="Arial CE"/>
        <family val="2"/>
        <charset val="238"/>
      </rPr>
      <t>2</t>
    </r>
    <r>
      <rPr>
        <sz val="9"/>
        <rFont val="Arial CE"/>
        <family val="2"/>
        <charset val="238"/>
      </rPr>
      <t>.</t>
    </r>
  </si>
  <si>
    <r>
      <t>Betoniranje podne ploče salona (dilatacija III) betonom MB 30 . Ploča je debljine 15 cm, a izvodi se iznad pvc folije na nasipu šljunka. Ploča se armira mrežom Q - 221 na udaljenosti 5 do 7 cm od gornje plohe. Kako bi se spriječila pojava nekontroliranih pukotina ploču po gornjoj plohi izdijeliti razdjelnicama širine 1,5 cm i dubine 2 do 3 cm, tako da površina pojedine cjeline ne prelazi 15 m</t>
    </r>
    <r>
      <rPr>
        <vertAlign val="superscript"/>
        <sz val="9"/>
        <rFont val="Arial CE"/>
        <family val="2"/>
        <charset val="238"/>
      </rPr>
      <t>2</t>
    </r>
    <r>
      <rPr>
        <sz val="9"/>
        <rFont val="Arial CE"/>
        <family val="2"/>
        <charset val="238"/>
      </rPr>
      <t>.</t>
    </r>
  </si>
  <si>
    <t>Betoniranje arm. bet. vertikalnih serklaža i stupova dimenzija 30 x 30 cm, 25 x 25 cm i 20 x 25 cm.</t>
  </si>
  <si>
    <t>beton MB 30</t>
  </si>
  <si>
    <t>Betoniranje arm. bet.  horizontalnih serklaža, greda i nadvoja.</t>
  </si>
  <si>
    <t xml:space="preserve">Betoniranje tlačne ploče MONTA stropova. </t>
  </si>
  <si>
    <t>Betoniranje armiranobetonskog unutarnjeg stepeništa i podesta.</t>
  </si>
  <si>
    <t>Betoniranje arm.bet. ploče galerije d=15 cm.</t>
  </si>
  <si>
    <t>Betoniranje podrumske rampe za spust vozila (ploča i stijenke).</t>
  </si>
  <si>
    <t>Nabava doprema i ugradba opločnika u vanjskom dijelu ispod nadstrešnica slona, iz betonske galanterije. U cijenu radova uključiti kompletan tehnološki proces ugradnje : 
- nasipavanje sloja šljunka d 10-15 cm
- izvedba sloja betona d 5-10 cm š 5-10 cm za rubnjak
- postavljanje rubnjaka
-učvrščivanje rubnog elementa
-nasipavanje sloja pijeska
-postavljanje opločnika
-zasipanje površine pijeskom
 Obračun se vrši po m2.</t>
  </si>
  <si>
    <t>vanjska izložbena ploha</t>
  </si>
  <si>
    <t>Nabava, čišćenje, siječenje, savijanje i ugradnja armature. Stavkom nije obuhvaćena armatura fert nosača.</t>
  </si>
  <si>
    <t>RA  400/500</t>
  </si>
  <si>
    <t>kg</t>
  </si>
  <si>
    <t>MA  500/560</t>
  </si>
  <si>
    <t>Zidanje nosivih zidova debljine 30 cm od blok opeke u produžnom mortu</t>
  </si>
  <si>
    <t>Zidanje unutarnjih nosivih zidova debljine 20 cm od blok opeke u produženom mortu</t>
  </si>
  <si>
    <t>Zidanje pregradnih zidova debljine 10 cm od opekarskog bloka u produženom mortu</t>
  </si>
  <si>
    <t>Nabava, transport i ugradnja FERT nosača sa pripadajućim puniocima za međukatne konstrukcije (dploče = 16 + 5 = 21 cm). Uobzirena sva potrebna oplata odnosno podupirači.</t>
  </si>
  <si>
    <t>Grubo i fino žbukanje unutarnjih zidova i stropova sa provođenjem predradnji za uredno nošenje slojeva. Uobzirena potrebna skela.</t>
  </si>
  <si>
    <t>Izrada cementnog estriha debljine 3 cm.</t>
  </si>
  <si>
    <t>Izrada rabiciranog cementnog estriha debljine 5 cm.</t>
  </si>
  <si>
    <t>IZOLATERSKI  RADOVI</t>
  </si>
  <si>
    <t xml:space="preserve">Izrada horizontalne hidroizolacije poda iz tri vruća bitumenska premaza i dva sloja ljepenke. Pozornost obratiti na preklope. </t>
  </si>
  <si>
    <t>Nabava i ugradnja termičke zaštite za pod (međukatna konstrukcija) od tvrdih okipor ploča.</t>
  </si>
  <si>
    <t>okipor ploča debljine  2 cm</t>
  </si>
  <si>
    <t>okipor ploča debljine  5 cm</t>
  </si>
  <si>
    <t xml:space="preserve">Nabava i ugradnja termičke zaštite krova od mineralne vune </t>
  </si>
  <si>
    <t>d = 14 cm</t>
  </si>
  <si>
    <t>Nabava i ugradnja folije kao zaštite toplinske izolacije ili kao podloge iznad tampon sloja šljunka.</t>
  </si>
  <si>
    <t>PVC   floija</t>
  </si>
  <si>
    <t>PODOPOLAGAČKI, KERAMIČARSKI I KAMENOREZAČKI RADOVI</t>
  </si>
  <si>
    <t>Nabava i polaganje podnog laminata. U  cijenu uračunati sve potrebne predradnje, rezanje, slaganje i rubne lajsne.</t>
  </si>
  <si>
    <t>Nabava i ugradnja podnih glaziranih keramičkih pločica sa polaganjem u cementni mort. Stavkom obuhvaćeno fugiranje.</t>
  </si>
  <si>
    <t>Nabava i ugradnja podnih neglaziranih keramičkih (mat) pločica sa polaganjem u cementni mort. Stavkom obuhvaćeno fugiranje.</t>
  </si>
  <si>
    <t>Nabava i ugradnja zidnih glaziranih keramičkih pločica sa polaganjem i ljepljenjem spojnica na spojnicu. Stavkom obuhvaćeno fugiranje.</t>
  </si>
  <si>
    <t xml:space="preserve">Izrada završnog radioničkog poda otpornog na organska otapala, vodu, kiseline i mehaničke udare d = 5 cm </t>
  </si>
  <si>
    <t>Nabava i polaganje kamene podne obloge. U  cijenu uračunati sve potrebne predradnje i završno poliranje.</t>
  </si>
  <si>
    <t>LIČILAČKO - FASADERSKI RADOVI</t>
  </si>
  <si>
    <t>Ličenje stropova i unutarnjih zidova poludisperzivnim bojama s prethodnim gletanjem i brušenjem</t>
  </si>
  <si>
    <t>STOLARSKI  RADOVI</t>
  </si>
  <si>
    <t>Nabava i ugradnja PVC stolarije. Izvoditelj je obvezan izraditi izvedbene nacrte po stvarnim mjerama i iste dostaviti nadzornom inžinjeru na odobrenje.  Stavka podrazumjeva sva potrebna ostakljenja  kaljenim staklom 4 mm. Nadsvjetla od običnog strojnog stakla debljine 3 mm.</t>
  </si>
  <si>
    <t>vrata</t>
  </si>
  <si>
    <t>140x210 cm</t>
  </si>
  <si>
    <t>kom.</t>
  </si>
  <si>
    <t xml:space="preserve"> 90x205 cm</t>
  </si>
  <si>
    <t xml:space="preserve"> 80x205 cm</t>
  </si>
  <si>
    <t>Temeljem članka 179 i 180,   Zakona o prostornom uređenju i gradnji (NN RH broj 76/07, 38/09, 55/11 i 90/11) izdajem :</t>
  </si>
  <si>
    <t>vrata s nadsvjetlom  40 cm</t>
  </si>
  <si>
    <t>3</t>
  </si>
  <si>
    <t>110x205 cm</t>
  </si>
  <si>
    <t>prozor</t>
  </si>
  <si>
    <t>170x80 cm</t>
  </si>
  <si>
    <t>120x140 cm</t>
  </si>
  <si>
    <t xml:space="preserve"> 170x120 cm</t>
  </si>
  <si>
    <t xml:space="preserve">  90x 60 cm</t>
  </si>
  <si>
    <t xml:space="preserve">  80x 90 cm</t>
  </si>
  <si>
    <t>šalter</t>
  </si>
  <si>
    <t xml:space="preserve"> 140x140 cm</t>
  </si>
  <si>
    <t>BRAVARSKI  RADOVI</t>
  </si>
  <si>
    <t>Nabava i ugradnja sekcijskih vrata pozicija koje moraju biti toplinski izolirana. Svi spojevi elemenata moraju biti glatki, a između sekcija i konstrukcije moraju biti ugrađena gumena brtvila. Ukoliko dolazi do spoja različitih metala mora se spriječiti mogućnost elektrokorozije. Na vanjskim elementima predvidjeti i ugraditi potrebne opšave. Izvoditelj je uzeti stvarne mjere. U cijeni je uračunat sav potreban rad, osnovni i dodatni materijal, prijevoz i prijenos.</t>
  </si>
  <si>
    <t>vrata s el. pogonom</t>
  </si>
  <si>
    <t>dim.</t>
  </si>
  <si>
    <t>300 x 260 cm</t>
  </si>
  <si>
    <t>300 x 400 cm</t>
  </si>
  <si>
    <t>vrata s ručnim pogonom</t>
  </si>
  <si>
    <t>Nabava materijala, izrada i ugradnja bravarskih pozicija koje moraju biti izrađene od profila iz eloksiranog ili plastificiranog aluminija. Svi spojevi elemenata moraju biti glatki, a između krila i dovratnika (doprozornika) moraju biti ugrađena gumena brtvila. Ukoliko dolazi do spoja različitih metala mora se spriječiti mogućnost elektrokorozije. Sva ostakljenja prema va izvesti IZO staklom 6 + 16 + 4 mm (ispuna inertni plin). Na vanjskim elementima predvidjeti i ugraditi potrebne opšave, a na prozorima s vanjske i unutarnje strane ugraditi prozorsku klupčicu. Za sve elemente izvoditelj je obvezan izraditi izvedbene nacrte po stvarnim mjerama i iste dostaviti nadzrnom inženjeru na odobrenje. U cijeni je uračunat sav potreban rad, osnovni i dodatni materijal, prijevoz i prijenos.</t>
  </si>
  <si>
    <t>140 x 260 cm</t>
  </si>
  <si>
    <t>200 x 400 cm</t>
  </si>
  <si>
    <t>220 x 200 cm</t>
  </si>
  <si>
    <t>140 x 140 cm</t>
  </si>
  <si>
    <t>220 x 120 cm</t>
  </si>
  <si>
    <t>300 x 120 cm</t>
  </si>
  <si>
    <t>Nabava materijala, izrada i ugradnja fasadnih stjena koje moraju biti izrađene od profila iz eloksiranog ili plastificiranog aluminija. Svi spojevi elemenata moraju biti glatki, a između krila i dovratnika (doprozornika) moraju biti ugrađena gumena brtvila. Ukoliko dolazi do spoja različitih metala mora se spriječiti mogućnost elektrokorozije. Sva ostakljenja prema va izvesti IZO staklom 5 + 16 + 5 mm (ispuna inertni plin). Na vanjskim elementima predvidjeti i ugraditi potrebne opšave. Za sve elemente izvoditelj je obvezan izraditi izvedbene nacrte po stvarnim mjerama i iste dostaviti nadzrnom inženjeru na odobrenje. U cijeni je uračunat sav potreban rad, osnovni i dodatni materijal, okov za vratna krila, prijevoz i prijenos.</t>
  </si>
  <si>
    <t>stjena  1</t>
  </si>
  <si>
    <t>stjena  2</t>
  </si>
  <si>
    <t>stjena  3</t>
  </si>
  <si>
    <t>stjena  4</t>
  </si>
  <si>
    <t>ulaz</t>
  </si>
  <si>
    <r>
      <t xml:space="preserve">Nabava, izrada i postavljanje ograde stepeništa od elemenata crne bravarije, komplet sa čišćenjem čeličnim četkama i zaštitom od dva osnovna i dva završna alkidna premaza. Ogradu sačinjava :
  - rukohvat od cijevi </t>
    </r>
    <r>
      <rPr>
        <sz val="9"/>
        <rFont val="Symbol"/>
        <family val="1"/>
        <charset val="2"/>
      </rPr>
      <t xml:space="preserve">Ć </t>
    </r>
    <r>
      <rPr>
        <sz val="9"/>
        <rFont val="Arial CE"/>
        <family val="2"/>
        <charset val="238"/>
      </rPr>
      <t xml:space="preserve">48.3 / 2.6 mm
  - 3 x koljenik od cijevi </t>
    </r>
    <r>
      <rPr>
        <sz val="9"/>
        <rFont val="Symbol"/>
        <family val="1"/>
        <charset val="2"/>
      </rPr>
      <t>Ć</t>
    </r>
    <r>
      <rPr>
        <sz val="9"/>
        <rFont val="Arial CE"/>
        <family val="2"/>
        <charset val="238"/>
      </rPr>
      <t xml:space="preserve">  33.7 / 2.6 mm
  - stupovi na  razmaku do 2.0 m od cijevi </t>
    </r>
    <r>
      <rPr>
        <sz val="9"/>
        <rFont val="Symbol"/>
        <family val="1"/>
        <charset val="2"/>
      </rPr>
      <t>Ć</t>
    </r>
    <r>
      <rPr>
        <sz val="9"/>
        <rFont val="Arial CE"/>
        <family val="2"/>
        <charset val="238"/>
      </rPr>
      <t xml:space="preserve">  42.4 / 2.6 mm</t>
    </r>
  </si>
  <si>
    <t>ukupno  ograde</t>
  </si>
  <si>
    <r>
      <t>m</t>
    </r>
    <r>
      <rPr>
        <vertAlign val="superscript"/>
        <sz val="9"/>
        <rFont val="Arial CE"/>
        <family val="2"/>
        <charset val="238"/>
      </rPr>
      <t>1</t>
    </r>
  </si>
  <si>
    <r>
      <t xml:space="preserve">Nabava, izrada i postavljanje ograde galerije od elemenata crne bravarije, komplet sa čišćenjem čeličnim četkama i zaštitom od dva osnovna i dva završna alkidna premaza. Ogradu sačinjava :
  - rukohvat od cijevi </t>
    </r>
    <r>
      <rPr>
        <sz val="9"/>
        <rFont val="Symbol"/>
        <family val="1"/>
        <charset val="2"/>
      </rPr>
      <t>Ć</t>
    </r>
    <r>
      <rPr>
        <sz val="9"/>
        <rFont val="Arial CE"/>
        <family val="2"/>
        <charset val="238"/>
      </rPr>
      <t xml:space="preserve"> 48.3 / 2.6 mm
  - stupići visine 90 cm na  razmaku do 2.0 m od cijevi 
    </t>
    </r>
    <r>
      <rPr>
        <sz val="9"/>
        <rFont val="Symbol"/>
        <family val="1"/>
        <charset val="2"/>
      </rPr>
      <t>Ć</t>
    </r>
    <r>
      <rPr>
        <sz val="9"/>
        <rFont val="Arial CE"/>
        <family val="2"/>
        <charset val="238"/>
      </rPr>
      <t xml:space="preserve"> 33.7 / 2.6 mm komplet sa naliježnim pločicama 
    i sidrima.
  - 3 x koljenik od cijevi </t>
    </r>
    <r>
      <rPr>
        <sz val="9"/>
        <rFont val="Symbol"/>
        <family val="1"/>
        <charset val="2"/>
      </rPr>
      <t>Ć</t>
    </r>
    <r>
      <rPr>
        <sz val="9"/>
        <rFont val="Arial CE"/>
        <family val="2"/>
        <charset val="238"/>
      </rPr>
      <t xml:space="preserve"> 33.7 / 2.6 mm. </t>
    </r>
  </si>
  <si>
    <t xml:space="preserve">Nabava, izrada i postavljanje metalnog spiralnog stubišta (stup, gazišta i rukohvat s ogradom) promjera 2.0 m , visine 3.0 m, od elemenata crne bravarije, komplet sa čišćenjem čeličnim četkama i zaštitom od dva osnovna i dva završna alkidna premaza. </t>
  </si>
  <si>
    <t>kpl</t>
  </si>
  <si>
    <t>Nabava, izrada i sekundarne konstrukcije za držanje atike od cijevi 50 x 50 x 3 mm, sa čišćenjem čeličnim četkama i zaštitom od dva osnovna i dva završna alkidna premaza.</t>
  </si>
  <si>
    <t>ukupno dodatne konstrukcije</t>
  </si>
  <si>
    <t xml:space="preserve">Nabava, izrada i postavljanje metalnog sjenila od cijevi 50 x 50 x 3 mm obloženih al. plastificiranim limom, komplet sa čišćenjem čeličnim četkama i zaštitom od dva osnovna i dva završna alkidna premaza. </t>
  </si>
  <si>
    <t>cijevi 50 x 50 x 3 mm</t>
  </si>
  <si>
    <t>al. plastificirani lim</t>
  </si>
  <si>
    <t>KROVOPOKRIVAČKI  RADOVI</t>
  </si>
  <si>
    <t>Nabava i postavljanje pokrova radionice. Pokrov izvesti od panela sa ispunom od poliuretanske pjene d = 12 cm, obložen obostrano trapeznoprofiliranim plastificiranim liimom.
Stavka podrazumjeva potrebnu opremu za rad na visini, vijke i sav pričvrsni materijal, te izradu i uređenje sljemena i streha</t>
  </si>
  <si>
    <t>Nabava i postavljanje pokrova uredskog dijela. Pokrov izvesti od panela sa ispunom od poliuretanske pjene d = 12 cm, obložen obostrano trapeznoprofiliranim plastificiranim liimom.
Stavka podrazumjeva potrebnu opremu za rad na visini, vijke i sav pričvrsni materijal, te izradu i uređenje sljemena i streha</t>
  </si>
  <si>
    <t>Nabava i postavljanje pokrova salona. Pokrov izvesti iz slijedećih slojeva:
-gornji trapeznoprofilirani plastificirani čelični lima min. visine rebra 45 mm
-ventilirani sloj zraka  4 cm
-mineralna vuna d 14 cm
-armirana PE folija 0.2 mm
-donji samonosivi trapeznoprofilirani plastificirani čelični lima min. visine rebra 100 mm (npr. HOESCH E 100)
Između limova postaviti odstojnike od za osiguranje visine potrebne za mineralnu vunu i zračni sloj.
Stavka podrazumjeva potrebnu opremu za rad na visini, i sav pričvrsni materijal, te izradu i uređenje streha.</t>
  </si>
  <si>
    <t>Nabava i postavljanje svjetlarnika na sljemenu salona od polikarbonata s tri zračne ćelije  š= 380 cm  L= 21 m. Stavka podrazumjeva potrebnu opremu za rad na visini, isa pričvrsni materijal.</t>
  </si>
  <si>
    <t>LIMARSKI  RADOVI</t>
  </si>
  <si>
    <t>Nabava, izrada i postavljanje horizontalnih rina od plastificiranog čeličnog lima razvijene širine 50 cm.  Stavka podrazumjeva postavljanje držača od limene trake 25 x 2 mm zaštićene 2 x temeljnim i 2 x završnim naličem na razmaku do 1.00 m.</t>
  </si>
  <si>
    <r>
      <t xml:space="preserve">Nabava, izrada i postavljanje olučnih vetrikala </t>
    </r>
    <r>
      <rPr>
        <sz val="8"/>
        <rFont val="Symbol"/>
        <family val="1"/>
        <charset val="2"/>
      </rPr>
      <t>Ć</t>
    </r>
    <r>
      <rPr>
        <sz val="9"/>
        <rFont val="Arial CE"/>
        <family val="2"/>
        <charset val="238"/>
      </rPr>
      <t xml:space="preserve"> 125 mm od plastificiranog čeličnog lima.  Stavka podrazumjeva postavljanje držača od limene trake 25 x 3 mm zaštićene 2 x temeljnim i 2 x završnim naličem na razmaku do 1.50 m</t>
    </r>
  </si>
  <si>
    <t>Nabava, izrada i postavljanje opšava zabata od plastificiranog čeličnog lima razvijene širine 55 cm</t>
  </si>
  <si>
    <t>Nabava, izrada i postavljanje opšava istaka (atike)  čeličnim plastificiranim TR limom 40/205/.6 mm</t>
  </si>
  <si>
    <t>Nabava i postavljanje obloge radionice. Oblogu izvesti od panela sa ispunom od poliuretanske pjene d = 10 cm, obložen obostrano trapeznoprofiliranim plastificiranim liimom.
Stavka podrazumjeva potrebnu skelu, vijke i sav pričvrsni materijal.</t>
  </si>
  <si>
    <t>Nabava i postavljanje vanjske obloge uredskog dijela. Oblogu izvesti od panela sa ispunom od poliuretanske pjene d = 4 cm, obložen obostrano trapeznoprofiliranim plastificiranim liimom.
Stavka podrazumjeva potrebnu skelu, vijke i sav pričvrsni materijal.</t>
  </si>
  <si>
    <t>Nabava, izrada i postavljanje opšava spoja radione i uredskog dijela, odnosno salona i uredskog dijela, plastificiranim čeličnim limom razvijene širine 55 cm.</t>
  </si>
  <si>
    <t>ČELIČNA KONSTUKCIJA</t>
  </si>
  <si>
    <r>
      <t xml:space="preserve">Nabava materijala i izrada čelične konstrukcije iz materijala klase Fe 360 (St 37-2), u radioni sa provođenjem svih potrebnih predradnji za uredno izvođenje radova. Konstrukciju čine ravninski okviri sa :
  - stupovima  od profila IPE 300, IPE 200, IPE 160 i 
    HE-B 100 , te cijevi </t>
    </r>
    <r>
      <rPr>
        <sz val="8.5"/>
        <rFont val="Symbol"/>
        <family val="1"/>
        <charset val="2"/>
      </rPr>
      <t>Ć</t>
    </r>
    <r>
      <rPr>
        <sz val="8.5"/>
        <rFont val="Arial CE"/>
        <family val="2"/>
        <charset val="238"/>
      </rPr>
      <t xml:space="preserve"> 324/11 i </t>
    </r>
    <r>
      <rPr>
        <sz val="8.5"/>
        <rFont val="Symbol"/>
        <family val="1"/>
        <charset val="2"/>
      </rPr>
      <t>Ć</t>
    </r>
    <r>
      <rPr>
        <sz val="8.5"/>
        <rFont val="Arial CE"/>
        <family val="2"/>
        <charset val="238"/>
      </rPr>
      <t xml:space="preserve"> 162/7  
  - grede od profila IPE 200
  - rešetke radione od kvadratnih cijevi 130 x 130 x 5 mm,
    80 x 80 x 5 mm i 80 x 80 x 4 mm
  - rešetke salona od cijevi </t>
    </r>
    <r>
      <rPr>
        <sz val="8"/>
        <rFont val="Symbol"/>
        <family val="1"/>
        <charset val="2"/>
      </rPr>
      <t>Ć</t>
    </r>
    <r>
      <rPr>
        <sz val="8.5"/>
        <rFont val="Arial CE"/>
        <family val="2"/>
        <charset val="238"/>
      </rPr>
      <t xml:space="preserve"> 168 / 6.3 mm,
    </t>
    </r>
    <r>
      <rPr>
        <sz val="8"/>
        <rFont val="Symbol"/>
        <family val="1"/>
        <charset val="2"/>
      </rPr>
      <t>Ć</t>
    </r>
    <r>
      <rPr>
        <sz val="8.5"/>
        <rFont val="Arial CE"/>
        <family val="2"/>
        <charset val="238"/>
      </rPr>
      <t xml:space="preserve"> 60 / 5 mm, </t>
    </r>
    <r>
      <rPr>
        <sz val="8"/>
        <rFont val="Symbol"/>
        <family val="1"/>
        <charset val="2"/>
      </rPr>
      <t>Ć</t>
    </r>
    <r>
      <rPr>
        <sz val="8.5"/>
        <rFont val="Arial CE"/>
        <family val="2"/>
        <charset val="238"/>
      </rPr>
      <t xml:space="preserve"> 82.5 / 4 mm
Odnos težina valjanog i cjevnog materijala 1 : 2.  Stavka podrazumjeva sav potreban spojni materijal (onaj koji se koristi pri montaži mora biti razvrstan po klasama, tipovima i dimenzijama, te upakiran u sanduke sa vidljivim oznakama), te pjeskarenje do SIS 2.5 te ličenje sa dva osnovna premaza (radionički PRIMER se NE računa kao premaz). </t>
    </r>
  </si>
  <si>
    <r>
      <t xml:space="preserve">Nabava materijala i izrada sekundarne čelične konstrukcije krovišta za pokrivanje </t>
    </r>
    <r>
      <rPr>
        <b/>
        <sz val="9"/>
        <rFont val="Arial CE"/>
        <family val="2"/>
        <charset val="238"/>
      </rPr>
      <t>sendvič</t>
    </r>
    <r>
      <rPr>
        <sz val="9"/>
        <rFont val="Arial CE"/>
        <family val="2"/>
        <charset val="238"/>
      </rPr>
      <t xml:space="preserve"> limom (trapeznoprofilirani lim + ispuna od poliuretan pjene) od Z HOP profila  150 / 50 / 3 mm. Materijal Fe 510 pocinčan. 
Stavka podrazumjeva sav potreban spojni materijal (onaj koji se koristi pri montaži mora biti razvrstan po klasama, tipovima i dimenzijama, te upakiran u sanduke sa vidljivim oznakama - pocinčan ili kadmiran). </t>
    </r>
  </si>
  <si>
    <r>
      <t xml:space="preserve">Nabava materijala i izrada sekundarne čelične konstrukcije krovišta za oblaganje </t>
    </r>
    <r>
      <rPr>
        <b/>
        <sz val="9"/>
        <rFont val="Arial CE"/>
        <family val="2"/>
        <charset val="238"/>
      </rPr>
      <t>sendvič</t>
    </r>
    <r>
      <rPr>
        <sz val="9"/>
        <rFont val="Arial CE"/>
        <family val="2"/>
        <charset val="238"/>
      </rPr>
      <t xml:space="preserve"> limom (trapeznoprofilirani lim + ispuna od poliuretan pjene) od C HOP profila  120 / 50 / 2 mm. Materijal Fe 510 pocinčan. 
Stavka podrazumjeva sav potreban spojni materijal (onaj koji se koristi pri montaži mora biti razvrstan po klasama, tipovima i dimenzijama, te upakiran u sanduke sa vidljivim oznakama - pocinčan ili kadmiran). </t>
    </r>
  </si>
  <si>
    <t>Utovar u vozila, transport do gradilišta, istovar i sortiranje konstrukcije na mjestu u dogovoru s investitorom ili nadzornim inženjerom.</t>
  </si>
  <si>
    <t>Montaža konstrukcije (izvoditelj montažnih radova obvezan je projektantu dostaviti na ovjeru projekt montaže).</t>
  </si>
  <si>
    <t>Popravak oštećenja na temeljnoj boji, te ličenje konstrukcije sa dva završna premaza na bazi epokona. 
Konstrukcija salona se završno boja srebrnom metalik bojom.</t>
  </si>
  <si>
    <t>INSTALACIJA  VODOVODA</t>
  </si>
  <si>
    <t xml:space="preserve">Izrada instalacije vodovoda priključkom na bunar. Stavka podrazumjeva kompletne radove od nabavke i ugradnje materijala do ispiranja cjevovoda i tlačne probe te probianjem zidova i izradom šliceva, zapunjavanje prosjeka cementnim mortom i zaglađivanje. Radove izvesti prije gletanja i ličenja zidova. Koljena i kutne ventile uobziriti u cijenu ugrađenih cjevovoda.  </t>
  </si>
  <si>
    <r>
      <t xml:space="preserve">nabava i ugradnja alkaten cijevi </t>
    </r>
    <r>
      <rPr>
        <sz val="9"/>
        <rFont val="Symbol"/>
        <family val="1"/>
        <charset val="2"/>
      </rPr>
      <t>Ć</t>
    </r>
    <r>
      <rPr>
        <sz val="9"/>
        <rFont val="Arial CE"/>
        <family val="2"/>
        <charset val="238"/>
      </rPr>
      <t xml:space="preserve"> 32 mm </t>
    </r>
  </si>
  <si>
    <r>
      <t xml:space="preserve">nabava i ugradnja alkaten cijevi </t>
    </r>
    <r>
      <rPr>
        <sz val="9"/>
        <rFont val="Symbol"/>
        <family val="1"/>
        <charset val="2"/>
      </rPr>
      <t>Ć</t>
    </r>
    <r>
      <rPr>
        <sz val="9"/>
        <rFont val="Arial CE"/>
        <family val="2"/>
        <charset val="238"/>
      </rPr>
      <t xml:space="preserve"> 20 mm </t>
    </r>
  </si>
  <si>
    <r>
      <t xml:space="preserve">nabava i ugradnja alkaten cijevi </t>
    </r>
    <r>
      <rPr>
        <sz val="9"/>
        <rFont val="Symbol"/>
        <family val="1"/>
        <charset val="2"/>
      </rPr>
      <t>Ć</t>
    </r>
    <r>
      <rPr>
        <sz val="9"/>
        <rFont val="Arial CE"/>
        <family val="2"/>
        <charset val="238"/>
      </rPr>
      <t xml:space="preserve"> 15 mm </t>
    </r>
  </si>
  <si>
    <r>
      <t xml:space="preserve">nabava i ugradnja kutnih ventila </t>
    </r>
    <r>
      <rPr>
        <sz val="9"/>
        <rFont val="Symbol"/>
        <family val="1"/>
        <charset val="2"/>
      </rPr>
      <t>Ć</t>
    </r>
    <r>
      <rPr>
        <sz val="9"/>
        <rFont val="Arial CE"/>
        <family val="2"/>
        <charset val="238"/>
      </rPr>
      <t xml:space="preserve"> 15 mm </t>
    </r>
  </si>
  <si>
    <t>kom</t>
  </si>
  <si>
    <t>Izvedba bušenog bunara od betonskih cijevi promejra 80 cm, komplet sa završnim šahtom i limenim pokolpcem s odzračnikom. Uključen iskop oplata, beton, cijevi i odvoz materijala. Predvidiva dubina  6 m. 
Obračun prema kompletno izvedenom  bunaru.</t>
  </si>
  <si>
    <t>1</t>
  </si>
  <si>
    <t>Izvedba hidrofornog okna 1.6 x 1.7 m u nepropusnom betonu MB 30 debljine stijenki 15 cm. Poklopac ljevano željezni - tipski. Uključen iskop oplata, penjalice i zatrpavanje. 
Obračun prema kompletno izvedenom  oknu.</t>
  </si>
  <si>
    <t>Nabava , dobava i postavljanje sanitarnih elemenata i uređaja</t>
  </si>
  <si>
    <t>hidrofor  150 lit</t>
  </si>
  <si>
    <t>tuš kada</t>
  </si>
  <si>
    <t>umivaonik</t>
  </si>
  <si>
    <t>WC s niskim ispiračem</t>
  </si>
  <si>
    <t>pisoar</t>
  </si>
  <si>
    <t xml:space="preserve">Nabava , dobava  i ugradnja električnog protočnog bojlera .    </t>
  </si>
  <si>
    <t>Nabava i ugradnja baterije za toplu i hladnu vodu sa stabilnim tušem.</t>
  </si>
  <si>
    <t>Nabava i ugradnja baterije za toplu i hladnu vodu - kuhinjske</t>
  </si>
  <si>
    <t>Nabava i ugradnja baterije za toplu i hladnu vodu - umivaonik</t>
  </si>
  <si>
    <t>Nabava i ugradnja slavine s holenderom</t>
  </si>
  <si>
    <t>14.</t>
  </si>
  <si>
    <t>INSTALACIJA KANALIZACIJE</t>
  </si>
  <si>
    <t>Izrada instalacije kanalizacije priključkom na sabirnu jamu. Stavka podrazumjeva kompletne radove od nabavke i ugradnje materijala do izvedbe spoja na sab. jamu sa svim potrebnim iskopima, zatrpavanjem pjeskom, probianjem zidova i izradom šliceva.</t>
  </si>
  <si>
    <t>nabava i ugradnja betonskih kanalizacijskih cijevi NO 200 mm u sloj pijeska.</t>
  </si>
  <si>
    <t>nabava i ugradnja betonskih kanalizacijskih cijevi NO 160 mm u sloj pijeska.</t>
  </si>
  <si>
    <t>nabava i ugradnja PVC kanalizacijskih vertikala NO 125 mm komplet sa izlaznom odzrakom i kapom.</t>
  </si>
  <si>
    <t>nabava i ugradnja PVC kanalizacijskih cijevi komplet sa fazonskim komadima i redukcijama</t>
  </si>
  <si>
    <t>DN  110 mm</t>
  </si>
  <si>
    <t>DN    70 mm</t>
  </si>
  <si>
    <t>DN    50 mm</t>
  </si>
  <si>
    <t>podnih slivnika   70 mm</t>
  </si>
  <si>
    <t>podnih slivnika sa lijevanoželjeznom rešetkom 20 x 20 cm</t>
  </si>
  <si>
    <t>2</t>
  </si>
  <si>
    <t>ispitivanje i tlačna proba</t>
  </si>
  <si>
    <t>paušal</t>
  </si>
  <si>
    <t>Izvedba sabirne jame 5,50 x 3,20 m u nepropusnom betonu MB 30 debljine stijenki 15-20 cm. Poklopci ljevano željezni - tipski. Uključen iskop oplata, penjalice i zatrpavanje. 
Obračun prema kompletno izvedenoj sabirnoj jami.</t>
  </si>
  <si>
    <t>R E K A P I T U L A C I J A</t>
  </si>
  <si>
    <t>TROŠKOVNIK  RADOVA  I</t>
  </si>
  <si>
    <t>ISKAZ MATRIJALA</t>
  </si>
  <si>
    <t xml:space="preserve"> REKONSTRUKCIJA,DOGRADNJA I NADOGRADNJA STAMBENE GRAĐEVINE</t>
  </si>
  <si>
    <t xml:space="preserve"> TROŠKOVNIK  RADOVA</t>
  </si>
  <si>
    <t>Opći dio :</t>
  </si>
  <si>
    <t xml:space="preserve">Uvjerenja o položenom stručnom ispitu projektanata </t>
  </si>
  <si>
    <t>Troškovnik</t>
  </si>
  <si>
    <t>TROŠKOVNIK</t>
  </si>
  <si>
    <t xml:space="preserve">Uklanjanje postojećeg pokrova i krovne konstrukcije, utovar i odvoz na za to predviđenu deponiju, udaljenosti do 2 km. </t>
  </si>
  <si>
    <t xml:space="preserve">Uklanjanje postojeće limarije (horizontalni i vertikalni oluci), utovar i odvoz na za to predviđenu deponiju, udaljenosti do 2 km. </t>
  </si>
  <si>
    <t>m</t>
  </si>
  <si>
    <t xml:space="preserve">Rušenje stropa  i uklanjanje drvenih grednika postojećeg objekta, utovar  i odvoz na za to predviđenu deponiju, udaljenosti do 2 km. </t>
  </si>
  <si>
    <t xml:space="preserve">Uklanjanje dijela postojećih zidova koji ne zadovoljavaju budućoj namjeni prostora , utovar , odvoz i razastiranje na za to predviđenoj deponiji, udaljenosti do 2 km. </t>
  </si>
  <si>
    <t xml:space="preserve">Uklanjanje postojeće podne konstrukcije (sve slojeve u visini 40 cm) , utovar , odvoz i razastiranje na za to predviđenoj deponiji, udaljenosti do 2 km. </t>
  </si>
  <si>
    <t>Obijanje  žbuke na postojećim zidovima koji se ne uklanjaju već se rekonstruiraju, sa odvozom otpadnog materijala na deponiju udaljenosti do 2 km. U cijenu radova uračunti utovar, odvoz, istovar i razastiranje.</t>
  </si>
  <si>
    <t xml:space="preserve">Uklanjanje postojeće stolarije , utovar i odvoz na za to predviđenu deponiju, udaljenosti do 2 km. </t>
  </si>
  <si>
    <t>Skidanje humusa u sloju debljine 12 cm sa utovarom na kamione i odvozom na gradsku deponiju udaljenosti do 5 km, s istovarom i razastiranjem.</t>
  </si>
  <si>
    <t>Strojni iskop u tlu III kategorije za , temeljne trake i slojeve poda.Stavka podrazumjeva utovar na kamione i odvoz na gradsku deponiju udaljenosti do 5 km, istovar i razastiranje.
Dubina iskopa d = 90 cm.</t>
  </si>
  <si>
    <t>Nabava, transport i ugradnja šljunčanog tampona u sloju debljine 10 i 15 cm. Podlogu zbiti na Ms = 15 MPa, a šljunčani tampon na Ms = 40 MPa.</t>
  </si>
  <si>
    <t>Nasipavanje zemljom ispod slojeva poda u visini od  cca 25 cm, nakon izvršenog iskopa. Stavka podrazumjeva nasipanje u slojevima, zalijevanje i zbijanje ručnim valjcima.</t>
  </si>
  <si>
    <t xml:space="preserve">Odvoz zemlje nakon izvršenog nasipavanja na deponiju udaljenosti do 2 km. U cijenu radova uračunti utovar , odvoz , istovar i razastiranje zemlje </t>
  </si>
  <si>
    <t>Betoniranje temeljnih traka , betonom MB 20.</t>
  </si>
  <si>
    <t>Betoniranje nadtemeljnih serklaža dimenzija 20 x 50 cm,   
25 x 50 cm  i  30 x 50 .</t>
  </si>
  <si>
    <t>Betoniranje podložnog sloja betona d 10 cm , ispod podne ploče podruma, betonom MB10 .</t>
  </si>
  <si>
    <r>
      <t>Betoniranje podrumske podne ploče. Ploča je debljine 20 cm, a izvodi se iznad horizontalne hidroizolacije. Ploča se armira mrežom Q - 188 na udaljenosti 5 do 7 cm od gornje plohe. Kako bi se spriječila pojava nekontroliranih pukotina ploču po gornjoj plohi izdijeliti reškama širine 1,5 cm i dubine 2 do 3 cm, tako da površina pojedine cjeline ne prelazi 15 m</t>
    </r>
    <r>
      <rPr>
        <vertAlign val="superscript"/>
        <sz val="9"/>
        <rFont val="Arial CE"/>
        <family val="2"/>
        <charset val="238"/>
      </rPr>
      <t>2</t>
    </r>
    <r>
      <rPr>
        <sz val="9"/>
        <rFont val="Arial CE"/>
        <family val="2"/>
        <charset val="238"/>
      </rPr>
      <t>.</t>
    </r>
  </si>
  <si>
    <t>Betoniranje vanjskih  betonskih podrumskih zidova d=25cm , betonom MB 20.</t>
  </si>
  <si>
    <t>Betoniranje podne ploče prizemlja, betonom MB 20,  d=10 cm.</t>
  </si>
  <si>
    <t>Betoniranje arm. bet. vertikalnih serklaža i stupova dimenzija 25 x 25 cm i 20 x 25 cm.</t>
  </si>
  <si>
    <r>
      <t xml:space="preserve">Betoniranje </t>
    </r>
    <r>
      <rPr>
        <b/>
        <sz val="9"/>
        <rFont val="Arial CE"/>
        <family val="2"/>
        <charset val="238"/>
      </rPr>
      <t>kose</t>
    </r>
    <r>
      <rPr>
        <sz val="9"/>
        <rFont val="Arial CE"/>
        <family val="2"/>
        <charset val="238"/>
      </rPr>
      <t xml:space="preserve"> tlačne ploče MONTA stropova. </t>
    </r>
  </si>
  <si>
    <t>Betoniranje ulaznog podesta i stepeništa.</t>
  </si>
  <si>
    <t>Betoniranje podrumskog stepeništa.</t>
  </si>
  <si>
    <t>Betoniranje arm.bet. balkonske ploče d=15 cm.</t>
  </si>
  <si>
    <t>GA  240/360</t>
  </si>
  <si>
    <t>Zidanje vanjskih podrumskih zidova debljine 25 cm od betonskih blokoava u produženom mortu</t>
  </si>
  <si>
    <t>Zidanje vanjskih zidova debljine 25 cm od blok opeke u produženom mortu</t>
  </si>
  <si>
    <t>Obrada fasade termoizolirajućom fasadnom žbukom. Uobzirena potrebna skela.</t>
  </si>
  <si>
    <t>Izrada cementnog estriha debljine 2 cm.</t>
  </si>
  <si>
    <t>Zidanje Schiedel dimnjaka  dim. 36 x 36 cm.</t>
  </si>
  <si>
    <t>Zidanje zaštitnog zida vertikalne hidroizolacije , opekom na kant.</t>
  </si>
  <si>
    <t>Zidanje dimnjaka od obične pune opeke dim. 38 x 38 cm.</t>
  </si>
  <si>
    <t xml:space="preserve">Izrada vertikalne hidroizolacije podruma iz tri vruća bitumenska premaza i dva sloja ljepenke. Pozornost obratiti na preklope. </t>
  </si>
  <si>
    <t>Nabava i ugradnja termičke zaštite betonskih elemenata kombi pločama.</t>
  </si>
  <si>
    <t>kombi ploča debljine  3 cm</t>
  </si>
  <si>
    <t>kombi ploča debljine  5 cm</t>
  </si>
  <si>
    <t>Nabava i ugradnja termičke zaštite od fasadnih okipor ploča.</t>
  </si>
  <si>
    <t>okipor ploča debljine  3 cm</t>
  </si>
  <si>
    <t>okipor ploča debljine  4 cm</t>
  </si>
  <si>
    <t>d = 10 cm</t>
  </si>
  <si>
    <t>d = 12 cm</t>
  </si>
  <si>
    <t>Nabava i polaganje hrastovog  parketa I klase. U  cijenu uračunati sve potrebne predradnje,brušenje i lakiranje.</t>
  </si>
  <si>
    <t>Nabava i ugradnja podnih neglaziranih keramičkih (klinker) pločica sa polaganjem u cementni mort. Stavkom obuhvaćeno fugiranje.</t>
  </si>
  <si>
    <t>Nabava i polaganje kamene obloge dijela vanjskih  zidova. U  cijenu uračunati sve potrebne predradnje.</t>
  </si>
  <si>
    <t>Nabava i izrada fasade tipa SEP. Uobzirena sva potrebna skela i držači.</t>
  </si>
  <si>
    <t>Ličenje stolarije i elemenata crne bravarije uljnim naličima. Podrazumjeva sa priprema podloge, ktanje i brušenje, te temeljni i završni naliči.</t>
  </si>
  <si>
    <t>Ličenje stolarije i drvenih obloga lazurnim premazima (minimalno 2 sloja),s prethodnim potrebnim brušenjem</t>
  </si>
  <si>
    <t>Nabava i ugradnja drvene stolarije, koja mora biti obostrano furnirana zaštićena lazurnim premazima i lakirana bezbojnim mat lakom. Za nestandardne elemente izvoditelj je obvezan izraditi izvedbene nacrte po stvarnim mjerama i iste dostaviti nadzornom inžinjeru na odobrenje.  Stavka podrazumjeva sva potrebna ostakljenja i to IZO staklom 5 + 12 + 4 mm za vanjsku stolariju i kaljenim stakolm  debljine 5 mm za unutarnju stolariju. 
Nadsvjetla od običnog strojnog stakla debljine 3 mm.</t>
  </si>
  <si>
    <t>POZ.</t>
  </si>
  <si>
    <t>masivna ulazna vrata</t>
  </si>
  <si>
    <t>230x220+100 cm</t>
  </si>
  <si>
    <t>135x260 cm</t>
  </si>
  <si>
    <t>masivna sobna vrata</t>
  </si>
  <si>
    <t>100x205 cm</t>
  </si>
  <si>
    <t>sobna vrata</t>
  </si>
  <si>
    <t xml:space="preserve">  90x205 cm</t>
  </si>
  <si>
    <t xml:space="preserve">  80x205 cm</t>
  </si>
  <si>
    <t>balkonska vrata</t>
  </si>
  <si>
    <t>100x220 cm</t>
  </si>
  <si>
    <t>fasadna stijena</t>
  </si>
  <si>
    <t>200x180 cm</t>
  </si>
  <si>
    <t>180x140 cm</t>
  </si>
  <si>
    <t>140x140 cm</t>
  </si>
  <si>
    <t>100x140 cm</t>
  </si>
  <si>
    <t xml:space="preserve"> 85x180 cm</t>
  </si>
  <si>
    <t>100x120 cm</t>
  </si>
  <si>
    <t>100x100 cm</t>
  </si>
  <si>
    <t xml:space="preserve">Nabava materijala, izrada i ugradnja bravarskih pozicija koje moraju biti izrađene od profila iz eloksiranog aluminija ili galvaniziranog (bruniranog) čelika. Svi spojevi elemenata moraju biti glatki, a između krila i dovratnika (doprozornika) moraju biti ugrađena gumena brtvila. Ukoliko dolazi do spoja različitih metala mora se spriječiti mogućnost elektrokorozije. Sva ostakljenja prema va izvesti IZO staklom 6 + 12 + 6 mm (ispuna inertni plin), a unutarnja kaljenim staklom debljine 6mm. Na vanjskim elementima predvidjeti i ugraditi potrebne opšave, a na prozorima s unutarnje strane postaviti drvenu klupčicu. Za sve elemente izvoditelj je obvezan izraditi izvedbene nacrte po stvarnim mjerama i iste dostaviti nadzrnom inžinjeru na odobrenje. </t>
  </si>
  <si>
    <t>garažna vrata</t>
  </si>
  <si>
    <t>240 x 210 cm</t>
  </si>
  <si>
    <t>podrumski prozor</t>
  </si>
  <si>
    <t>140 x   60 cm</t>
  </si>
  <si>
    <t>100 x   60 cm</t>
  </si>
  <si>
    <t xml:space="preserve">  90 x   60 cm</t>
  </si>
  <si>
    <r>
      <t xml:space="preserve">Nabava, izrada i postavljanje balkonske ograde od elemenata crne bravarije, komplet sa čišćenjem čeličnim četkama i zaštitom od dva osnovna i dva završna alkidna premaza. Ogradu sačinjava :
  - rukohvat od cijevi </t>
    </r>
    <r>
      <rPr>
        <sz val="9"/>
        <rFont val="Symbol"/>
        <family val="1"/>
        <charset val="2"/>
      </rPr>
      <t>Ć</t>
    </r>
    <r>
      <rPr>
        <sz val="9"/>
        <rFont val="Arial CE"/>
        <family val="2"/>
        <charset val="238"/>
      </rPr>
      <t xml:space="preserve"> 48.3 / 2.6 mm
  - stupići visine 90 cm na  razmaku do 2.0 m od cijevi 
    </t>
    </r>
    <r>
      <rPr>
        <sz val="9"/>
        <rFont val="Symbol"/>
        <family val="1"/>
        <charset val="2"/>
      </rPr>
      <t>Ć</t>
    </r>
    <r>
      <rPr>
        <sz val="9"/>
        <rFont val="Arial CE"/>
        <family val="2"/>
        <charset val="238"/>
      </rPr>
      <t xml:space="preserve"> 33.7 / 2.6 mm komplet sa naliježnim pločicama 
    i sidrima.
  - 3 x koljenik od cijevi </t>
    </r>
    <r>
      <rPr>
        <sz val="9"/>
        <rFont val="Symbol"/>
        <family val="1"/>
        <charset val="2"/>
      </rPr>
      <t>Ć</t>
    </r>
    <r>
      <rPr>
        <sz val="9"/>
        <rFont val="Arial CE"/>
        <family val="2"/>
        <charset val="238"/>
      </rPr>
      <t xml:space="preserve"> 33.7 / 2.6 mm. </t>
    </r>
  </si>
  <si>
    <t>TESARSKI  RADOVI</t>
  </si>
  <si>
    <t>Nabava i izrada drvene konstrukcije krovišta crnogoričnom građom  II klase , sa letvanjem za postavljanje betonskog crijepa. Stavka podrazumjeva zaštitu drveta insekticidom.</t>
  </si>
  <si>
    <t>Izrada opšava krovne strehe (uz rinu) lamperijom ili brodskim podom , prosječne širine 90 cm.</t>
  </si>
  <si>
    <t>Izrada opšava krovne strehe (kosa-zabatna) lamperijom ili brodskim podom , prosječne širine 90 cm.</t>
  </si>
  <si>
    <t>Nabava i postavljanje pokrova od utorenog bojanog betonskog crijepa (npr. BRAMAC). Stavka podrazumjeva potrebnu opremu za rad na visini, vijke, sljemenjake i sl.</t>
  </si>
  <si>
    <t>Nabava, izrada i postavljanje horizontalnih rina od pocinčanog lima razvijene širine 50 cm.  Stavka podrazumjeva postavljanje držača od limene trake 25 x 2 mm zaštićene 2 x temeljnim i 1 x završnim naličem na razmaku do 1.50 m.</t>
  </si>
  <si>
    <r>
      <t xml:space="preserve">Nabava, izrada i postavljanje olučnih vetrikala </t>
    </r>
    <r>
      <rPr>
        <sz val="9"/>
        <rFont val="Symbol"/>
        <family val="1"/>
        <charset val="2"/>
      </rPr>
      <t>Ć</t>
    </r>
    <r>
      <rPr>
        <sz val="9"/>
        <rFont val="Arial CE"/>
        <family val="2"/>
        <charset val="238"/>
      </rPr>
      <t xml:space="preserve"> 125 mm od pocinčanog lima.  Stavka podrazumjeva postavljanje držača od limene trake 25 x 3 mm zaštićene 2 x temeljnim i 1 x završnim naličem na razmaku do 1.50 m</t>
    </r>
  </si>
  <si>
    <t>Nabava, izrada i postavljanje opšava zabata pocinčanim limom razvijene širine 45 cm</t>
  </si>
  <si>
    <t>Nabava, izrada i postavljanje opšava istaka  pocinčanim limom razvijene širine 45 cm</t>
  </si>
  <si>
    <t xml:space="preserve">Izrada instalacije vodovoda priključkom na magistralni cjevovod. Stavka podrazumjeva kompletne radove od nabavke i ugradnje materijala do ispiranja cjevovoda i tlačne probe te probianjem zidova i izradom šliceva, zapunjavanje prosjeka cementnim mortom i zaglađivanje. Radove izvesti prije gletanja i ličenja zidova. Koljena i kutne ventile uobziriti u cijenu ugrađenih cjevovoda.  </t>
  </si>
  <si>
    <r>
      <t xml:space="preserve">nabava i ugradnja pocinčanih cijevi </t>
    </r>
    <r>
      <rPr>
        <sz val="9"/>
        <rFont val="Symbol"/>
        <family val="1"/>
        <charset val="2"/>
      </rPr>
      <t>Ć</t>
    </r>
    <r>
      <rPr>
        <sz val="9"/>
        <rFont val="Arial CE"/>
        <family val="2"/>
        <charset val="238"/>
      </rPr>
      <t xml:space="preserve"> 32 mm </t>
    </r>
  </si>
  <si>
    <r>
      <t xml:space="preserve">nabava i ugradnja pocinčanih cijevi </t>
    </r>
    <r>
      <rPr>
        <sz val="9"/>
        <rFont val="Symbol"/>
        <family val="1"/>
        <charset val="2"/>
      </rPr>
      <t>Ć</t>
    </r>
    <r>
      <rPr>
        <sz val="9"/>
        <rFont val="Arial CE"/>
        <family val="2"/>
        <charset val="238"/>
      </rPr>
      <t xml:space="preserve"> 25 mm </t>
    </r>
  </si>
  <si>
    <r>
      <t xml:space="preserve">nabava i ugradnja pocinčanih cijevi </t>
    </r>
    <r>
      <rPr>
        <sz val="9"/>
        <rFont val="Symbol"/>
        <family val="1"/>
        <charset val="2"/>
      </rPr>
      <t>Ć</t>
    </r>
    <r>
      <rPr>
        <sz val="9"/>
        <rFont val="Arial CE"/>
        <family val="2"/>
        <charset val="238"/>
      </rPr>
      <t xml:space="preserve"> 20 mm </t>
    </r>
  </si>
  <si>
    <r>
      <t xml:space="preserve">nabava i ugradnja pocinčanih cijevi </t>
    </r>
    <r>
      <rPr>
        <sz val="9"/>
        <rFont val="Symbol"/>
        <family val="1"/>
        <charset val="2"/>
      </rPr>
      <t>Ć</t>
    </r>
    <r>
      <rPr>
        <sz val="9"/>
        <rFont val="Arial CE"/>
        <family val="2"/>
        <charset val="238"/>
      </rPr>
      <t xml:space="preserve"> 15 mm </t>
    </r>
  </si>
  <si>
    <t>Izvedba vodoovdnog okna 1.3 x 1.7 m u nepropusnom betonu MB 30 debljine stijenki 15 cm. Poklopac ljevano željezni - tipski. Uključen iskop oplata, penjalice i zatrpavanje. 
Obračun prema kompletno izvedenom  oknu.</t>
  </si>
  <si>
    <t>kada</t>
  </si>
  <si>
    <t>bide</t>
  </si>
  <si>
    <t>Nabava i ugradnja baterije za toplu i hladnu vodu sa telefon tušem.</t>
  </si>
  <si>
    <t>Nabava i ugradnja slavine za priključak perilice</t>
  </si>
  <si>
    <t>Nabava i ugradnja vrtnog hidranta</t>
  </si>
  <si>
    <t>Nabava i ugradnja baterije za toplu i hladnu vodu - jednoručne</t>
  </si>
  <si>
    <t>zatrpavanje cijevi pjeskovirim mateirijalom uz pažljivo zbijanje, pokrivanje PVC folijom i betoniranje sa MB 20 uz zaglađivanje</t>
  </si>
  <si>
    <t>OPĆI DIO</t>
  </si>
  <si>
    <t xml:space="preserve">UGOVOR O SURADNJI    </t>
  </si>
  <si>
    <t>TEHNIČKI DIO</t>
  </si>
  <si>
    <t>INSTALACIJA CENTRALNOG GRIJANJA</t>
  </si>
  <si>
    <t>PRIPREMNI  RADOVI</t>
  </si>
  <si>
    <t>PRIPREMNI  RADOVI UKUPNO</t>
  </si>
  <si>
    <t>SVEUKUPNO s PDV-m:</t>
  </si>
  <si>
    <t>beton C 25/30</t>
  </si>
  <si>
    <t>Redni broj</t>
  </si>
  <si>
    <t>Opis radova</t>
  </si>
  <si>
    <t>Količina</t>
  </si>
  <si>
    <t>Jed. cijena</t>
  </si>
  <si>
    <t>Ukupna cijena</t>
  </si>
  <si>
    <t>J.M.</t>
  </si>
  <si>
    <r>
      <t>m</t>
    </r>
    <r>
      <rPr>
        <vertAlign val="superscript"/>
        <sz val="9"/>
        <rFont val="Arial"/>
        <family val="2"/>
        <charset val="238"/>
      </rPr>
      <t>1</t>
    </r>
  </si>
  <si>
    <r>
      <t>m</t>
    </r>
    <r>
      <rPr>
        <vertAlign val="superscript"/>
        <sz val="9"/>
        <rFont val="Arial"/>
        <family val="2"/>
        <charset val="238"/>
      </rPr>
      <t>3</t>
    </r>
  </si>
  <si>
    <r>
      <t>m</t>
    </r>
    <r>
      <rPr>
        <vertAlign val="superscript"/>
        <sz val="9"/>
        <rFont val="Arial"/>
        <family val="2"/>
        <charset val="238"/>
      </rPr>
      <t>2</t>
    </r>
  </si>
  <si>
    <t>ZEMLJANI RADOVI UKUPNO</t>
  </si>
  <si>
    <t>armatura</t>
  </si>
  <si>
    <t>BETONSKI I ARMIRANOBETONSKI RADOVI UKUPNO</t>
  </si>
  <si>
    <t>BRAVARSKI RADOVI</t>
  </si>
  <si>
    <t>BRAVARSKI RADOVI UKUPNO</t>
  </si>
  <si>
    <t>beton C 20/25</t>
  </si>
  <si>
    <t>ugradnja stupova</t>
  </si>
  <si>
    <t>nabava panela</t>
  </si>
  <si>
    <t>ugradnja panela</t>
  </si>
  <si>
    <t>nabava stupova, vijaka i spojnica</t>
  </si>
  <si>
    <r>
      <rPr>
        <b/>
        <sz val="9"/>
        <rFont val="Arial"/>
        <family val="2"/>
        <charset val="238"/>
      </rPr>
      <t xml:space="preserve">Izrada nasipa od kamenog materijala, ispod temeljnih traka. </t>
    </r>
    <r>
      <rPr>
        <sz val="9"/>
        <rFont val="Arial"/>
        <family val="2"/>
        <charset val="238"/>
      </rPr>
      <t>Dobava, transport, nasipavanje i nabijanje tampona od  drobljenog kamena u sloju debljine 10 cm, a na prethodno niveliranu i nabijenu zemljanu posteljicu. Drobljenac granulacije 0-63 mm, odgovarajućim vibracionim strojevima zbijen. Način nabijanja odrediti u dogovoru sa Nadzornim inženjerom. Stavka podrazumjeva nabavu, dovoz i ugradnju materijala, te sav potreban rad i sredstva za rad. Obračun po m³.</t>
    </r>
  </si>
  <si>
    <r>
      <rPr>
        <b/>
        <sz val="9"/>
        <rFont val="Arial"/>
        <family val="2"/>
        <charset val="238"/>
      </rPr>
      <t>Razastiranje iskopane zemlje.</t>
    </r>
    <r>
      <rPr>
        <sz val="9"/>
        <rFont val="Arial"/>
        <family val="2"/>
        <charset val="238"/>
      </rPr>
      <t xml:space="preserve"> Stavka se sastoji od strojnog razastiranja iskopane zemlje uz izvedenu novu ogradu u pojasu širine cca 3m, niveliranje terena te grubo i fino planiranje uz zbijanje na prostoru zelenog pojasa. Obračun po m</t>
    </r>
    <r>
      <rPr>
        <vertAlign val="superscript"/>
        <sz val="9"/>
        <rFont val="Arial"/>
        <family val="2"/>
        <charset val="238"/>
      </rPr>
      <t>3</t>
    </r>
    <r>
      <rPr>
        <sz val="9"/>
        <rFont val="Arial"/>
        <family val="2"/>
        <charset val="238"/>
      </rPr>
      <t xml:space="preserve">.                                </t>
    </r>
  </si>
  <si>
    <r>
      <t xml:space="preserve">Nabava, dostava i montaža stupa ograde. </t>
    </r>
    <r>
      <rPr>
        <sz val="9"/>
        <rFont val="Arial"/>
        <family val="2"/>
        <charset val="238"/>
      </rPr>
      <t>Stavka se sastoji od nabave četvrtastih stupova izrađenih od čel. min. debljine 1,5mm, visine 100 cm, vruće pocinčani s nano premazom, završno plastificirano elektrostatskim poliesterom u zelenu boju RAL 6005. Stupovi se postavljaju na prethodno betonirane nadtemelje. U cijenu je potrebno uključiti svu potrebnu opremu za zaštitu stupova i panela od mogućeg oštećenja zaštitnog sloja. Za montažu koristiti osigurani pribor za pričvrščenje sa svim spojnicama i vijcima. Sve komplet do pune gotovosti. Obračun  po komadu.</t>
    </r>
  </si>
  <si>
    <r>
      <t xml:space="preserve">Nabava, dostava i montaža panela ograde. </t>
    </r>
    <r>
      <rPr>
        <sz val="9"/>
        <rFont val="Arial"/>
        <family val="2"/>
        <charset val="238"/>
      </rPr>
      <t>Stavka se sastoji od nabave panela, širine cca 2500 (odnosno prilagođeni dužini pojedinog polja), minimalne visine 1000 mm, u zelenoj boji RAL 6005, sa vodoravnim ojačanjima za dodatnu čvrstoću, otvor oka na mreži 50x200mm, promjer čeličnih profila (šipke) Ø 5 mm vodoravno, Ø 4 mm okomito, učvršćivanje na metalni stup čeono. Za montažu koristiti osigurani pribor za pričvrščenje sa svim spojnicama i vijcima. Sve do potpune gotovosti stavke. Obračun  po komadu.</t>
    </r>
  </si>
  <si>
    <r>
      <t xml:space="preserve">Nabava, dostava i montaža dvokrilnih visećih vrata. </t>
    </r>
    <r>
      <rPr>
        <sz val="9"/>
        <rFont val="Arial"/>
        <family val="2"/>
        <charset val="238"/>
      </rPr>
      <t>Stavka se sastoji od nabave i ugradnje vrata na prethodno izvedene bet. temelje, visina kolnih vrata od poda 1000mm; okvir je čelični; ispunom uzorka panela ograde, uključujući brava, unificirani cilindar i ključeve,  završno plastificirano elektrostatskim poliesterom u zelenoj boji RAL 6005. Za montažu koristiti osigurani pribor za pričvrščenje sa svim spojnicama i vijcima. Sve do potpune gotovosti stavke uključujuči. Obračun  po komadu.</t>
    </r>
  </si>
  <si>
    <t>nabava vrata</t>
  </si>
  <si>
    <t>ugradnja vrata</t>
  </si>
  <si>
    <r>
      <t xml:space="preserve">Nabava, dostava i montaža viseće kapije za pješake. </t>
    </r>
    <r>
      <rPr>
        <sz val="9"/>
        <rFont val="Arial"/>
        <family val="2"/>
        <charset val="238"/>
      </rPr>
      <t>Stavka se sastoji od nabave i ugradnje jednokrilnih visećih zaokretnih vrata, širine 1000mm, visine cca 1000mm koja trebaju biti izvedena sa odgovarajućim okvirom od čeličnih cijevi, ispunom uzorka panela ograde, uključujući brava, unificirani cilindar i ključeve,  završno plastificirano elektrostatskim poliesterom u zelenoj boji RAL 6005. Za montažu koristiti osigurani pribor za pričvrščenje sa svim spojnicama i vijcima. Sve do potpune gotovosti stavke. Obračun  po komadu.</t>
    </r>
  </si>
  <si>
    <r>
      <t xml:space="preserve">Geodetsko iskolčenje. </t>
    </r>
    <r>
      <rPr>
        <sz val="9"/>
        <rFont val="Arial"/>
        <family val="2"/>
        <charset val="238"/>
      </rPr>
      <t>Stavka se sastoji od iskolčenja trase ograde, ev. post. instalacija. U cijeni stavke obuhvatiti sva geodetska mjerenja, kojima se podaci s projekta prenose na teren, osiguranje osi, iskolčenje trase, obnavljanje i održavanje iskolčenih oznaka na terenu za vrijeme građenja, odnosno do predaje radova investitoru.</t>
    </r>
  </si>
  <si>
    <r>
      <rPr>
        <b/>
        <sz val="9"/>
        <rFont val="Arial"/>
        <family val="2"/>
        <charset val="238"/>
      </rPr>
      <t>Izvedba armiranobetonskih nadtemelja</t>
    </r>
    <r>
      <rPr>
        <sz val="9"/>
        <rFont val="Arial"/>
        <family val="2"/>
        <charset val="238"/>
      </rPr>
      <t>, betonom C 25/30 u dvostranoj oplati. Dim poprečnog presjeka nadtemeljnog dijela zida su BxH 20 x 30 cm. Armatura prema danome proračunu. U stavci je obuhvaćena nabavka, transport, izrada, ugradnja, montaža kompletnog ugradbenog i pomoćnog materijala potrebnog za realizaciju stavke, te njegovanje betona.</t>
    </r>
  </si>
  <si>
    <r>
      <rPr>
        <b/>
        <sz val="9"/>
        <rFont val="Arial"/>
        <family val="2"/>
        <charset val="238"/>
      </rPr>
      <t xml:space="preserve">Izvedba temelja viseće kapije </t>
    </r>
    <r>
      <rPr>
        <sz val="9"/>
        <rFont val="Arial"/>
        <family val="2"/>
        <charset val="238"/>
      </rPr>
      <t>betonom C 25/30 u potrebnoj oplati, uključujući izradu šablone za sidrene vijke, ugradnja sidrenih vijaka. U stavci je obuhvaćena nabavka, transport, izrada, ugradnja, montaža kompletnog ugradbenog i pomoćnog materijala potrebnog za realizaciju stavke, te njegovanje betona.</t>
    </r>
  </si>
  <si>
    <t>OSTALI RADOVI</t>
  </si>
  <si>
    <r>
      <rPr>
        <b/>
        <sz val="9"/>
        <rFont val="Arial"/>
        <family val="2"/>
        <charset val="238"/>
      </rPr>
      <t>Strojni iskop u tlu II. i III. kategorije za temeljne trake</t>
    </r>
    <r>
      <rPr>
        <sz val="9"/>
        <rFont val="Arial"/>
        <family val="2"/>
        <charset val="238"/>
      </rPr>
      <t xml:space="preserve"> (prosječne dubine H = 60 cm, širine 40 cm). Stavka se sastoji od strojnog iskopa zemlje za izvedbu trakastih temelja. Zemlju odlagati s unutarnje strane ograde. Predviđa se vertikalno zasjecanje stranica iskopa, bez oplate i razupiranja. U stavku je uključen utovar i odvoz sveg otpadnog materijala s propisnim zbrinjavanjem na deponiju, uključivo troškovi zbrinjavanja. Obračun po m³.</t>
    </r>
  </si>
  <si>
    <r>
      <rPr>
        <b/>
        <sz val="9"/>
        <rFont val="Arial"/>
        <family val="2"/>
        <charset val="238"/>
      </rPr>
      <t xml:space="preserve">Izvedba trakastih temelja </t>
    </r>
    <r>
      <rPr>
        <sz val="9"/>
        <rFont val="Arial"/>
        <family val="2"/>
        <charset val="238"/>
      </rPr>
      <t xml:space="preserve">u zemlji, betonom C 20/25, dim poprečnog presjeka temelja su BxH 40 x 50 cm. Temelj se betonira u rovu bez oplate radi postizanja zahtjevanog efekta statičkog uklještenja temelja u tlo što bitno doprinosi stabilnosti novoplaniranog ogradnog sklopa. Slijedom toga stranice temelja trebaju biti vertikalne. U stavci je obuhvaćena nabavka, transport, izrada, ugradnja, montaža kompletnog ugradbenog i pomoćnog materijala potrebnog za realizaciju stavke te njegovanje betona. </t>
    </r>
  </si>
  <si>
    <r>
      <rPr>
        <b/>
        <sz val="9"/>
        <rFont val="Arial"/>
        <family val="2"/>
        <charset val="238"/>
      </rPr>
      <t xml:space="preserve">Izrada nasipa od kamenog materijala, </t>
    </r>
    <r>
      <rPr>
        <sz val="9"/>
        <rFont val="Arial"/>
        <family val="2"/>
        <charset val="238"/>
      </rPr>
      <t>ispod betonske staze. Dobava, transport, nasipavanje i nabijanje tampona od  drobljenog kamena u sloju debljine 40 cm, a na prethodno niveliranu i nabijenu zemljanu posteljicu. Drobljenac granulacije 0-63 mm, odgovarajućim vibracionim strojevima zbijen. Način nabijanja odrediti u dogovoru sa Nadzornim inženjerom. Stavka podrazumjeva nabavu, dovoz i ugradnju materijala, te sav potreban rad i sredstva za rad. Obračun po m³.</t>
    </r>
  </si>
  <si>
    <t>armatura Q257</t>
  </si>
  <si>
    <r>
      <t xml:space="preserve">Izvedba betonske staze i stepenica, betonom C 20/25 u dvostranoj oplati. </t>
    </r>
    <r>
      <rPr>
        <sz val="9"/>
        <rFont val="Arial"/>
        <family val="2"/>
        <charset val="238"/>
      </rPr>
      <t>Dim poprečnog presjeka staze su BxH 120 x 10 cm. Armatura prema danome proračunu. U stavci je obuhvaćena nabavka, transport, izrada, ugradnja, montaža kompletnog ugradbenog i pomoćnog materijala potrebnog za realizaciju stavke, te njegovanje betona.</t>
    </r>
  </si>
  <si>
    <r>
      <t>Strojni iskop u tlu II. i III. kategorije za izvedbu betonske staze</t>
    </r>
    <r>
      <rPr>
        <sz val="9"/>
        <rFont val="Arial"/>
        <family val="2"/>
        <charset val="238"/>
      </rPr>
      <t xml:space="preserve"> (prosječne dubine H = 50 cm, širine 120 cm, duljine L = 150m). Stavka se sastoji od strojnog iskopa zemlje. Zemlju odlagati na parceli u dogovoru s investitorom. Predviđa se vertikalno zasjecanje stranica iskopa, bez oplate i razupiranja. U stavku je uključen utovar i odvoz sveg otpadnog materijala s propisnim zbrinjavanjem na deponiju, uključivo troškovi zbrinjavanja. Obračun po m³.</t>
    </r>
  </si>
  <si>
    <t>OSTALI RADOVI UKUPNO</t>
  </si>
  <si>
    <t>T7023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</si>
</sst>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000"/>
    <numFmt numFmtId="165" formatCode="0.0"/>
    <numFmt numFmtId="166" formatCode="_(\$* #,##0.00_);_(\$* \(#,##0.00\);_(\$* \-??_);_(@_)"/>
    <numFmt numFmtId="167" formatCode="#,##0\."/>
    <numFmt numFmtId="168" formatCode="mmm/dd"/>
    <numFmt numFmtId="169" formatCode="#,##0.00&quot; kn&quot;_-;#,##0.00&quot; kn-&quot;"/>
    <numFmt numFmtId="170" formatCode="#,##0.00\ &quot;kn&quot;_-;#,##0.00\ &quot;kn&quot;\-"/>
    <numFmt numFmtId="171" formatCode="#,##0&quot;.&quot;;"/>
    <numFmt numFmtId="172" formatCode="#,##0.00\ &quot;kn&quot;"/>
    <numFmt numFmtId="173" formatCode="#,##0.00\ [$€-1];\-#,##0.00\ [$€-1]"/>
    <numFmt numFmtId="174" formatCode="#,##0.00\ [$€-1]"/>
  </numFmts>
  <fonts count="72">
    <font>
      <sz val="8"/>
      <name val="Arial CE"/>
      <family val="2"/>
      <charset val="238"/>
    </font>
    <font>
      <sz val="9"/>
      <name val="Arial CE"/>
      <family val="2"/>
      <charset val="238"/>
    </font>
    <font>
      <sz val="10"/>
      <name val="Arial CE"/>
      <family val="2"/>
      <charset val="238"/>
    </font>
    <font>
      <sz val="12"/>
      <name val="Arial CE"/>
      <family val="2"/>
      <charset val="238"/>
    </font>
    <font>
      <sz val="11"/>
      <name val="Arial CE"/>
      <family val="2"/>
      <charset val="238"/>
    </font>
    <font>
      <sz val="16"/>
      <name val="Arial CE"/>
      <family val="2"/>
      <charset val="238"/>
    </font>
    <font>
      <b/>
      <sz val="12"/>
      <name val="Arial CE"/>
      <family val="2"/>
      <charset val="238"/>
    </font>
    <font>
      <b/>
      <sz val="8"/>
      <name val="Arial CE"/>
      <family val="2"/>
      <charset val="238"/>
    </font>
    <font>
      <b/>
      <sz val="10"/>
      <name val="Arial CE"/>
      <family val="2"/>
      <charset val="238"/>
    </font>
    <font>
      <b/>
      <sz val="9"/>
      <name val="Arial CE"/>
      <family val="2"/>
      <charset val="238"/>
    </font>
    <font>
      <b/>
      <sz val="6"/>
      <name val="Arial CE"/>
      <family val="2"/>
      <charset val="238"/>
    </font>
    <font>
      <b/>
      <sz val="7"/>
      <name val="Arial CE"/>
      <family val="2"/>
      <charset val="238"/>
    </font>
    <font>
      <sz val="9.5"/>
      <name val="Arial CE"/>
      <family val="2"/>
      <charset val="238"/>
    </font>
    <font>
      <sz val="7.5"/>
      <name val="Arial CE"/>
      <family val="2"/>
      <charset val="238"/>
    </font>
    <font>
      <b/>
      <sz val="7.5"/>
      <name val="Arial CE"/>
      <family val="2"/>
      <charset val="238"/>
    </font>
    <font>
      <sz val="5"/>
      <name val="Arial CE"/>
      <family val="2"/>
      <charset val="238"/>
    </font>
    <font>
      <sz val="7"/>
      <name val="Arial CE"/>
      <family val="2"/>
      <charset val="238"/>
    </font>
    <font>
      <b/>
      <sz val="28"/>
      <color indexed="54"/>
      <name val="Comic Sans MS"/>
      <family val="4"/>
      <charset val="238"/>
    </font>
    <font>
      <sz val="6"/>
      <name val="Arial CE"/>
      <family val="2"/>
      <charset val="238"/>
    </font>
    <font>
      <b/>
      <sz val="14"/>
      <name val="Arial CE"/>
      <family val="2"/>
      <charset val="238"/>
    </font>
    <font>
      <b/>
      <u/>
      <sz val="8"/>
      <name val="Arial CE"/>
      <family val="2"/>
      <charset val="238"/>
    </font>
    <font>
      <sz val="8"/>
      <name val="Symbol"/>
      <family val="1"/>
      <charset val="2"/>
    </font>
    <font>
      <b/>
      <u/>
      <sz val="9"/>
      <color indexed="8"/>
      <name val="Arial CE"/>
      <family val="2"/>
      <charset val="238"/>
    </font>
    <font>
      <b/>
      <sz val="16"/>
      <name val="Arial CE"/>
      <family val="2"/>
      <charset val="238"/>
    </font>
    <font>
      <b/>
      <sz val="11"/>
      <name val="Arial CE"/>
      <family val="2"/>
      <charset val="238"/>
    </font>
    <font>
      <b/>
      <sz val="11"/>
      <name val="Symbol"/>
      <family val="1"/>
      <charset val="2"/>
    </font>
    <font>
      <b/>
      <sz val="40"/>
      <color indexed="54"/>
      <name val="Comic Sans MS"/>
      <family val="4"/>
      <charset val="238"/>
    </font>
    <font>
      <sz val="40"/>
      <name val="Arial CE"/>
      <family val="2"/>
      <charset val="238"/>
    </font>
    <font>
      <b/>
      <sz val="4"/>
      <name val="Arial CE"/>
      <family val="2"/>
      <charset val="238"/>
    </font>
    <font>
      <b/>
      <sz val="9.5"/>
      <name val="Arial CE"/>
      <family val="2"/>
      <charset val="238"/>
    </font>
    <font>
      <b/>
      <sz val="32"/>
      <color indexed="54"/>
      <name val="Comic Sans MS"/>
      <family val="4"/>
      <charset val="238"/>
    </font>
    <font>
      <sz val="9"/>
      <name val="Symbol"/>
      <family val="1"/>
      <charset val="2"/>
    </font>
    <font>
      <vertAlign val="superscript"/>
      <sz val="9"/>
      <name val="Arial CE"/>
      <family val="2"/>
      <charset val="238"/>
    </font>
    <font>
      <b/>
      <u/>
      <sz val="9"/>
      <name val="Arial CE"/>
      <family val="2"/>
      <charset val="238"/>
    </font>
    <font>
      <b/>
      <sz val="9"/>
      <name val="Symbol"/>
      <family val="1"/>
      <charset val="2"/>
    </font>
    <font>
      <b/>
      <vertAlign val="superscript"/>
      <sz val="9"/>
      <name val="Arial CE"/>
      <family val="2"/>
      <charset val="238"/>
    </font>
    <font>
      <b/>
      <sz val="5"/>
      <name val="Arial CE"/>
      <family val="2"/>
      <charset val="238"/>
    </font>
    <font>
      <vertAlign val="superscript"/>
      <sz val="10"/>
      <name val="Arial CE"/>
      <family val="2"/>
      <charset val="238"/>
    </font>
    <font>
      <b/>
      <sz val="9"/>
      <color indexed="8"/>
      <name val="Arial CE"/>
      <family val="2"/>
      <charset val="238"/>
    </font>
    <font>
      <sz val="9"/>
      <color indexed="8"/>
      <name val="Arial CE"/>
      <family val="2"/>
      <charset val="238"/>
    </font>
    <font>
      <b/>
      <vertAlign val="superscript"/>
      <sz val="9"/>
      <color indexed="8"/>
      <name val="Arial CE"/>
      <family val="2"/>
      <charset val="238"/>
    </font>
    <font>
      <b/>
      <vertAlign val="superscript"/>
      <sz val="10"/>
      <name val="Arial CE"/>
      <family val="2"/>
      <charset val="238"/>
    </font>
    <font>
      <sz val="5.25"/>
      <name val="Arial CE"/>
      <family val="2"/>
      <charset val="238"/>
    </font>
    <font>
      <sz val="8"/>
      <name val="Stylus BT"/>
      <family val="2"/>
      <charset val="238"/>
    </font>
    <font>
      <sz val="9"/>
      <name val="Stylus BT"/>
      <family val="2"/>
      <charset val="238"/>
    </font>
    <font>
      <b/>
      <sz val="9"/>
      <name val="Swis721 Cn BT"/>
      <family val="2"/>
      <charset val="238"/>
    </font>
    <font>
      <sz val="8"/>
      <name val="Swis721 Cn BT"/>
      <family val="2"/>
      <charset val="238"/>
    </font>
    <font>
      <sz val="9"/>
      <name val="Swis721 Cn BT"/>
      <family val="2"/>
      <charset val="238"/>
    </font>
    <font>
      <sz val="9"/>
      <color indexed="12"/>
      <name val="Arial CE"/>
      <family val="2"/>
      <charset val="238"/>
    </font>
    <font>
      <sz val="8.5"/>
      <name val="Arial CE"/>
      <family val="2"/>
      <charset val="238"/>
    </font>
    <font>
      <sz val="8.5"/>
      <name val="Symbol"/>
      <family val="1"/>
      <charset val="2"/>
    </font>
    <font>
      <b/>
      <sz val="8"/>
      <name val="Swis721 Cn BT"/>
      <family val="2"/>
      <charset val="238"/>
    </font>
    <font>
      <sz val="8"/>
      <name val="Swis721 LtCn BT"/>
      <family val="2"/>
      <charset val="238"/>
    </font>
    <font>
      <sz val="9"/>
      <name val="Swis721 LtCn BT"/>
      <family val="2"/>
      <charset val="238"/>
    </font>
    <font>
      <b/>
      <sz val="8"/>
      <name val="Times New Roman CE"/>
      <family val="1"/>
      <charset val="238"/>
    </font>
    <font>
      <b/>
      <sz val="4.5"/>
      <name val="Arial CE"/>
      <family val="2"/>
      <charset val="238"/>
    </font>
    <font>
      <b/>
      <sz val="3.5"/>
      <name val="Arial CE"/>
      <family val="2"/>
      <charset val="238"/>
    </font>
    <font>
      <sz val="8"/>
      <name val="Arial CE"/>
      <family val="2"/>
      <charset val="238"/>
    </font>
    <font>
      <sz val="10"/>
      <name val="Arial"/>
      <family val="2"/>
      <charset val="238"/>
    </font>
    <font>
      <sz val="9"/>
      <name val="Arial"/>
      <family val="2"/>
      <charset val="238"/>
    </font>
    <font>
      <b/>
      <sz val="28"/>
      <name val="Comic Sans MS"/>
      <family val="4"/>
      <charset val="238"/>
    </font>
    <font>
      <sz val="8"/>
      <name val="Arial CE"/>
    </font>
    <font>
      <b/>
      <sz val="10"/>
      <name val="Arial"/>
      <family val="2"/>
      <charset val="238"/>
    </font>
    <font>
      <b/>
      <sz val="9"/>
      <name val="Arial"/>
      <family val="2"/>
      <charset val="238"/>
    </font>
    <font>
      <vertAlign val="superscript"/>
      <sz val="9"/>
      <name val="Arial"/>
      <family val="2"/>
      <charset val="238"/>
    </font>
    <font>
      <sz val="10"/>
      <name val="Arial"/>
      <family val="2"/>
    </font>
    <font>
      <sz val="8"/>
      <name val="Arial CE"/>
      <family val="2"/>
    </font>
    <font>
      <b/>
      <sz val="14"/>
      <name val="Calibri"/>
      <family val="2"/>
      <charset val="238"/>
      <scheme val="minor"/>
    </font>
    <font>
      <sz val="10"/>
      <name val="Calibri"/>
      <family val="2"/>
      <charset val="238"/>
      <scheme val="minor"/>
    </font>
    <font>
      <b/>
      <sz val="10"/>
      <name val="Calibri"/>
      <family val="2"/>
      <charset val="238"/>
      <scheme val="minor"/>
    </font>
    <font>
      <b/>
      <sz val="20"/>
      <name val="Calibri"/>
      <family val="2"/>
      <charset val="238"/>
      <scheme val="minor"/>
    </font>
    <font>
      <sz val="14"/>
      <name val="Calibri"/>
      <family val="2"/>
      <charset val="238"/>
      <scheme val="minor"/>
    </font>
  </fonts>
  <fills count="9">
    <fill>
      <patternFill patternType="none"/>
    </fill>
    <fill>
      <patternFill patternType="gray125"/>
    </fill>
    <fill>
      <patternFill patternType="solid">
        <fgColor indexed="31"/>
        <bgColor indexed="42"/>
      </patternFill>
    </fill>
    <fill>
      <patternFill patternType="solid">
        <fgColor indexed="22"/>
        <bgColor indexed="44"/>
      </patternFill>
    </fill>
    <fill>
      <patternFill patternType="solid">
        <fgColor indexed="44"/>
        <bgColor indexed="22"/>
      </patternFill>
    </fill>
    <fill>
      <patternFill patternType="solid">
        <fgColor indexed="9"/>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249977111117893"/>
        <bgColor indexed="64"/>
      </patternFill>
    </fill>
  </fills>
  <borders count="95">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double">
        <color indexed="8"/>
      </left>
      <right/>
      <top style="double">
        <color indexed="8"/>
      </top>
      <bottom/>
      <diagonal/>
    </border>
    <border>
      <left style="thin">
        <color indexed="8"/>
      </left>
      <right/>
      <top style="double">
        <color indexed="8"/>
      </top>
      <bottom/>
      <diagonal/>
    </border>
    <border>
      <left/>
      <right/>
      <top style="double">
        <color indexed="8"/>
      </top>
      <bottom/>
      <diagonal/>
    </border>
    <border>
      <left style="hair">
        <color indexed="8"/>
      </left>
      <right/>
      <top style="double">
        <color indexed="8"/>
      </top>
      <bottom/>
      <diagonal/>
    </border>
    <border>
      <left/>
      <right style="double">
        <color indexed="8"/>
      </right>
      <top style="double">
        <color indexed="8"/>
      </top>
      <bottom/>
      <diagonal/>
    </border>
    <border>
      <left style="double">
        <color indexed="8"/>
      </left>
      <right/>
      <top/>
      <bottom/>
      <diagonal/>
    </border>
    <border>
      <left style="hair">
        <color indexed="8"/>
      </left>
      <right/>
      <top/>
      <bottom/>
      <diagonal/>
    </border>
    <border>
      <left/>
      <right style="double">
        <color indexed="8"/>
      </right>
      <top/>
      <bottom/>
      <diagonal/>
    </border>
    <border>
      <left style="double">
        <color indexed="8"/>
      </left>
      <right/>
      <top/>
      <bottom style="hair">
        <color indexed="8"/>
      </bottom>
      <diagonal/>
    </border>
    <border>
      <left/>
      <right/>
      <top/>
      <bottom style="hair">
        <color indexed="8"/>
      </bottom>
      <diagonal/>
    </border>
    <border>
      <left style="hair">
        <color indexed="8"/>
      </left>
      <right/>
      <top/>
      <bottom style="hair">
        <color indexed="8"/>
      </bottom>
      <diagonal/>
    </border>
    <border>
      <left/>
      <right style="double">
        <color indexed="8"/>
      </right>
      <top/>
      <bottom style="hair">
        <color indexed="8"/>
      </bottom>
      <diagonal/>
    </border>
    <border>
      <left style="double">
        <color indexed="8"/>
      </left>
      <right/>
      <top style="hair">
        <color indexed="8"/>
      </top>
      <bottom/>
      <diagonal/>
    </border>
    <border>
      <left/>
      <right/>
      <top style="hair">
        <color indexed="8"/>
      </top>
      <bottom/>
      <diagonal/>
    </border>
    <border>
      <left/>
      <right style="double">
        <color indexed="8"/>
      </right>
      <top style="hair">
        <color indexed="8"/>
      </top>
      <bottom/>
      <diagonal/>
    </border>
    <border>
      <left style="hair">
        <color indexed="8"/>
      </left>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double">
        <color indexed="8"/>
      </right>
      <top style="hair">
        <color indexed="8"/>
      </top>
      <bottom style="hair">
        <color indexed="8"/>
      </bottom>
      <diagonal/>
    </border>
    <border>
      <left style="double">
        <color indexed="8"/>
      </left>
      <right/>
      <top style="hair">
        <color indexed="8"/>
      </top>
      <bottom style="hair">
        <color indexed="8"/>
      </bottom>
      <diagonal/>
    </border>
    <border>
      <left style="double">
        <color indexed="8"/>
      </left>
      <right/>
      <top style="hair">
        <color indexed="8"/>
      </top>
      <bottom style="double">
        <color indexed="8"/>
      </bottom>
      <diagonal/>
    </border>
    <border>
      <left/>
      <right/>
      <top style="hair">
        <color indexed="8"/>
      </top>
      <bottom style="double">
        <color indexed="8"/>
      </bottom>
      <diagonal/>
    </border>
    <border>
      <left style="hair">
        <color indexed="8"/>
      </left>
      <right/>
      <top style="hair">
        <color indexed="8"/>
      </top>
      <bottom style="double">
        <color indexed="8"/>
      </bottom>
      <diagonal/>
    </border>
    <border>
      <left/>
      <right style="double">
        <color indexed="8"/>
      </right>
      <top style="hair">
        <color indexed="8"/>
      </top>
      <bottom style="double">
        <color indexed="8"/>
      </bottom>
      <diagonal/>
    </border>
    <border>
      <left/>
      <right/>
      <top/>
      <bottom style="double">
        <color indexed="8"/>
      </bottom>
      <diagonal/>
    </border>
    <border>
      <left style="thin">
        <color indexed="8"/>
      </left>
      <right style="double">
        <color indexed="8"/>
      </right>
      <top style="double">
        <color indexed="8"/>
      </top>
      <bottom style="thin">
        <color indexed="8"/>
      </bottom>
      <diagonal/>
    </border>
    <border>
      <left style="thin">
        <color indexed="8"/>
      </left>
      <right style="double">
        <color indexed="8"/>
      </right>
      <top style="thin">
        <color indexed="8"/>
      </top>
      <bottom/>
      <diagonal/>
    </border>
    <border>
      <left style="thin">
        <color indexed="8"/>
      </left>
      <right style="double">
        <color indexed="8"/>
      </right>
      <top style="double">
        <color indexed="8"/>
      </top>
      <bottom style="double">
        <color indexed="8"/>
      </bottom>
      <diagonal/>
    </border>
    <border>
      <left/>
      <right/>
      <top style="thin">
        <color indexed="8"/>
      </top>
      <bottom style="double">
        <color indexed="8"/>
      </bottom>
      <diagonal/>
    </border>
    <border>
      <left style="thin">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thin">
        <color indexed="8"/>
      </top>
      <bottom/>
      <diagonal/>
    </border>
    <border>
      <left style="hair">
        <color indexed="8"/>
      </left>
      <right style="thin">
        <color indexed="8"/>
      </right>
      <top style="thin">
        <color indexed="8"/>
      </top>
      <bottom/>
      <diagonal/>
    </border>
    <border>
      <left style="thin">
        <color indexed="8"/>
      </left>
      <right/>
      <top style="thin">
        <color indexed="8"/>
      </top>
      <bottom style="double">
        <color indexed="8"/>
      </bottom>
      <diagonal/>
    </border>
    <border>
      <left/>
      <right style="thin">
        <color indexed="8"/>
      </right>
      <top style="thin">
        <color indexed="8"/>
      </top>
      <bottom style="double">
        <color indexed="8"/>
      </bottom>
      <diagonal/>
    </border>
    <border>
      <left style="double">
        <color indexed="8"/>
      </left>
      <right style="thin">
        <color indexed="8"/>
      </right>
      <top style="double">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diagonal/>
    </border>
    <border>
      <left style="hair">
        <color indexed="8"/>
      </left>
      <right style="double">
        <color indexed="8"/>
      </right>
      <top style="double">
        <color indexed="8"/>
      </top>
      <bottom style="double">
        <color indexed="8"/>
      </bottom>
      <diagonal/>
    </border>
    <border>
      <left style="double">
        <color indexed="8"/>
      </left>
      <right/>
      <top/>
      <bottom style="thin">
        <color indexed="8"/>
      </bottom>
      <diagonal/>
    </border>
    <border>
      <left/>
      <right style="double">
        <color indexed="8"/>
      </right>
      <top/>
      <bottom style="thin">
        <color indexed="8"/>
      </bottom>
      <diagonal/>
    </border>
    <border>
      <left style="hair">
        <color indexed="8"/>
      </left>
      <right style="medium">
        <color indexed="8"/>
      </right>
      <top style="medium">
        <color indexed="8"/>
      </top>
      <bottom style="medium">
        <color indexed="8"/>
      </bottom>
      <diagonal/>
    </border>
    <border>
      <left/>
      <right/>
      <top style="double">
        <color indexed="8"/>
      </top>
      <bottom style="double">
        <color indexed="8"/>
      </bottom>
      <diagonal/>
    </border>
    <border>
      <left/>
      <right/>
      <top/>
      <bottom style="thin">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double">
        <color indexed="8"/>
      </bottom>
      <diagonal/>
    </border>
    <border>
      <left style="thin">
        <color indexed="8"/>
      </left>
      <right style="thin">
        <color indexed="8"/>
      </right>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thin">
        <color indexed="8"/>
      </right>
      <top style="double">
        <color indexed="8"/>
      </top>
      <bottom style="thin">
        <color indexed="8"/>
      </bottom>
      <diagonal/>
    </border>
    <border>
      <left style="medium">
        <color indexed="8"/>
      </left>
      <right style="medium">
        <color indexed="8"/>
      </right>
      <top style="medium">
        <color indexed="8"/>
      </top>
      <bottom style="medium">
        <color indexed="8"/>
      </bottom>
      <diagonal/>
    </border>
    <border>
      <left style="medium">
        <color indexed="8"/>
      </left>
      <right style="hair">
        <color indexed="8"/>
      </right>
      <top style="medium">
        <color indexed="8"/>
      </top>
      <bottom style="medium">
        <color indexed="8"/>
      </bottom>
      <diagonal/>
    </border>
    <border>
      <left style="double">
        <color indexed="8"/>
      </left>
      <right/>
      <top style="double">
        <color indexed="8"/>
      </top>
      <bottom style="double">
        <color indexed="8"/>
      </bottom>
      <diagonal/>
    </border>
    <border>
      <left style="hair">
        <color indexed="8"/>
      </left>
      <right style="hair">
        <color indexed="8"/>
      </right>
      <top style="thin">
        <color indexed="8"/>
      </top>
      <bottom/>
      <diagonal/>
    </border>
    <border>
      <left style="hair">
        <color indexed="8"/>
      </left>
      <right style="hair">
        <color indexed="8"/>
      </right>
      <top style="hair">
        <color indexed="8"/>
      </top>
      <bottom style="thin">
        <color indexed="8"/>
      </bottom>
      <diagonal/>
    </border>
    <border>
      <left style="hair">
        <color indexed="8"/>
      </left>
      <right style="hair">
        <color indexed="8"/>
      </right>
      <top style="thin">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thin">
        <color indexed="8"/>
      </top>
      <bottom style="thin">
        <color indexed="8"/>
      </bottom>
      <diagonal/>
    </border>
    <border>
      <left style="double">
        <color indexed="8"/>
      </left>
      <right style="thin">
        <color indexed="8"/>
      </right>
      <top style="double">
        <color indexed="8"/>
      </top>
      <bottom style="double">
        <color indexed="8"/>
      </bottom>
      <diagonal/>
    </border>
    <border>
      <left/>
      <right style="double">
        <color indexed="8"/>
      </right>
      <top/>
      <bottom style="double">
        <color indexed="8"/>
      </bottom>
      <diagonal/>
    </border>
    <border>
      <left style="thin">
        <color indexed="8"/>
      </left>
      <right style="thin">
        <color indexed="8"/>
      </right>
      <top/>
      <bottom style="thin">
        <color indexed="8"/>
      </bottom>
      <diagonal/>
    </border>
    <border>
      <left style="thin">
        <color indexed="8"/>
      </left>
      <right style="thin">
        <color indexed="8"/>
      </right>
      <top/>
      <bottom style="hair">
        <color indexed="8"/>
      </bottom>
      <diagonal/>
    </border>
  </borders>
  <cellStyleXfs count="10">
    <xf numFmtId="0" fontId="0" fillId="0" borderId="0"/>
    <xf numFmtId="0" fontId="57" fillId="0" borderId="0"/>
    <xf numFmtId="0" fontId="57" fillId="0" borderId="0"/>
    <xf numFmtId="0" fontId="61" fillId="0" borderId="0"/>
    <xf numFmtId="0" fontId="1" fillId="0" borderId="0"/>
    <xf numFmtId="0" fontId="61" fillId="0" borderId="0"/>
    <xf numFmtId="0" fontId="66" fillId="0" borderId="0"/>
    <xf numFmtId="0" fontId="57" fillId="0" borderId="0"/>
    <xf numFmtId="166" fontId="61" fillId="0" borderId="0" applyFont="0" applyFill="0" applyBorder="0" applyAlignment="0" applyProtection="0"/>
    <xf numFmtId="166" fontId="61" fillId="0" borderId="0" applyFont="0" applyFill="0" applyBorder="0" applyAlignment="0" applyProtection="0"/>
  </cellStyleXfs>
  <cellXfs count="529">
    <xf numFmtId="0" fontId="0" fillId="0" borderId="0" xfId="0"/>
    <xf numFmtId="0" fontId="0" fillId="0" borderId="0" xfId="0" applyAlignment="1">
      <alignment vertical="center"/>
    </xf>
    <xf numFmtId="0" fontId="2" fillId="0" borderId="0" xfId="0" applyFont="1" applyAlignment="1">
      <alignment horizontal="center"/>
    </xf>
    <xf numFmtId="0" fontId="1" fillId="0" borderId="0" xfId="0" applyFont="1"/>
    <xf numFmtId="0" fontId="1" fillId="0" borderId="0" xfId="0" applyFont="1" applyAlignment="1">
      <alignment horizontal="center"/>
    </xf>
    <xf numFmtId="0" fontId="0" fillId="0" borderId="0" xfId="0" applyAlignment="1">
      <alignment horizontal="right"/>
    </xf>
    <xf numFmtId="0" fontId="10" fillId="0" borderId="0" xfId="0" applyFont="1" applyAlignment="1">
      <alignment horizontal="center"/>
    </xf>
    <xf numFmtId="0" fontId="11" fillId="0" borderId="0" xfId="0" applyFont="1" applyAlignment="1">
      <alignment horizontal="center"/>
    </xf>
    <xf numFmtId="0" fontId="2" fillId="0" borderId="0" xfId="0" applyFont="1"/>
    <xf numFmtId="0" fontId="15" fillId="0" borderId="0" xfId="0" applyFont="1"/>
    <xf numFmtId="0" fontId="16" fillId="0" borderId="0" xfId="0" applyFont="1"/>
    <xf numFmtId="0" fontId="15" fillId="0" borderId="1" xfId="0" applyFont="1" applyBorder="1" applyAlignment="1">
      <alignment vertical="center"/>
    </xf>
    <xf numFmtId="0" fontId="0" fillId="0" borderId="2" xfId="0" applyBorder="1"/>
    <xf numFmtId="0" fontId="0" fillId="0" borderId="3" xfId="0" applyBorder="1"/>
    <xf numFmtId="0" fontId="15" fillId="0" borderId="2" xfId="0" applyFont="1" applyBorder="1" applyAlignment="1">
      <alignment vertical="center"/>
    </xf>
    <xf numFmtId="0" fontId="0" fillId="0" borderId="3" xfId="0" applyBorder="1" applyAlignment="1">
      <alignment horizontal="right"/>
    </xf>
    <xf numFmtId="0" fontId="11" fillId="0" borderId="4" xfId="0" applyFont="1" applyBorder="1" applyAlignment="1">
      <alignment horizontal="left" vertical="center"/>
    </xf>
    <xf numFmtId="0" fontId="11" fillId="0" borderId="0" xfId="0" applyFont="1"/>
    <xf numFmtId="0" fontId="0" fillId="0" borderId="5" xfId="0" applyBorder="1"/>
    <xf numFmtId="0" fontId="11" fillId="0" borderId="5" xfId="0" applyFont="1" applyBorder="1" applyAlignment="1">
      <alignment horizontal="right" vertical="center"/>
    </xf>
    <xf numFmtId="0" fontId="15" fillId="0" borderId="4" xfId="0" applyFont="1" applyBorder="1" applyAlignment="1">
      <alignment vertical="center"/>
    </xf>
    <xf numFmtId="0" fontId="15" fillId="0" borderId="0" xfId="0" applyFont="1" applyAlignment="1">
      <alignment vertical="center"/>
    </xf>
    <xf numFmtId="0" fontId="0" fillId="0" borderId="5" xfId="0" applyBorder="1" applyAlignment="1">
      <alignment horizontal="right"/>
    </xf>
    <xf numFmtId="0" fontId="16" fillId="0" borderId="6" xfId="0" applyFont="1" applyBorder="1" applyAlignment="1">
      <alignment horizontal="left" vertical="center"/>
    </xf>
    <xf numFmtId="0" fontId="0" fillId="0" borderId="7" xfId="0" applyBorder="1"/>
    <xf numFmtId="0" fontId="0" fillId="0" borderId="8" xfId="0" applyBorder="1"/>
    <xf numFmtId="0" fontId="15" fillId="0" borderId="7" xfId="0" applyFont="1" applyBorder="1"/>
    <xf numFmtId="0" fontId="11" fillId="0" borderId="8" xfId="0" applyFont="1" applyBorder="1" applyAlignment="1">
      <alignment horizontal="right" vertical="center"/>
    </xf>
    <xf numFmtId="0" fontId="9" fillId="0" borderId="0" xfId="0" applyFont="1"/>
    <xf numFmtId="2" fontId="1" fillId="0" borderId="0" xfId="0" applyNumberFormat="1" applyFont="1"/>
    <xf numFmtId="0" fontId="1" fillId="0" borderId="0" xfId="0" applyFont="1" applyAlignment="1">
      <alignment horizontal="right"/>
    </xf>
    <xf numFmtId="49" fontId="1" fillId="0" borderId="0" xfId="0" applyNumberFormat="1" applyFont="1" applyAlignment="1">
      <alignment horizontal="right"/>
    </xf>
    <xf numFmtId="0" fontId="9" fillId="0" borderId="0" xfId="0" applyFont="1" applyAlignment="1">
      <alignment horizontal="center"/>
    </xf>
    <xf numFmtId="2" fontId="9" fillId="0" borderId="0" xfId="0" applyNumberFormat="1" applyFont="1" applyAlignment="1">
      <alignment horizontal="right"/>
    </xf>
    <xf numFmtId="0" fontId="9" fillId="0" borderId="0" xfId="0" applyFont="1" applyAlignment="1">
      <alignment horizontal="right"/>
    </xf>
    <xf numFmtId="0" fontId="18" fillId="0" borderId="0" xfId="0" applyFont="1"/>
    <xf numFmtId="0" fontId="16" fillId="0" borderId="0" xfId="0" applyFont="1" applyAlignment="1">
      <alignment vertical="center"/>
    </xf>
    <xf numFmtId="0" fontId="7" fillId="0" borderId="0" xfId="0" applyFont="1" applyAlignment="1">
      <alignment horizontal="center"/>
    </xf>
    <xf numFmtId="2" fontId="7" fillId="0" borderId="0" xfId="0" applyNumberFormat="1" applyFont="1" applyAlignment="1">
      <alignment horizontal="right"/>
    </xf>
    <xf numFmtId="0" fontId="7" fillId="0" borderId="0" xfId="0" applyFont="1" applyAlignment="1">
      <alignment horizontal="right"/>
    </xf>
    <xf numFmtId="2" fontId="0" fillId="0" borderId="0" xfId="0" applyNumberFormat="1" applyAlignment="1">
      <alignment horizontal="right"/>
    </xf>
    <xf numFmtId="0" fontId="8" fillId="0" borderId="0" xfId="0" applyFont="1"/>
    <xf numFmtId="164" fontId="0" fillId="0" borderId="0" xfId="0" applyNumberFormat="1" applyAlignment="1">
      <alignment horizontal="right"/>
    </xf>
    <xf numFmtId="0" fontId="20" fillId="0" borderId="0" xfId="0" applyFont="1"/>
    <xf numFmtId="0" fontId="8" fillId="0" borderId="0" xfId="0" applyFont="1" applyAlignment="1">
      <alignment horizontal="left"/>
    </xf>
    <xf numFmtId="0" fontId="7" fillId="0" borderId="0" xfId="0" applyFont="1"/>
    <xf numFmtId="165" fontId="0" fillId="0" borderId="0" xfId="0" applyNumberFormat="1"/>
    <xf numFmtId="0" fontId="0" fillId="0" borderId="0" xfId="0" applyAlignment="1">
      <alignment horizontal="left"/>
    </xf>
    <xf numFmtId="0" fontId="18" fillId="0" borderId="0" xfId="0" applyFont="1" applyAlignment="1">
      <alignment horizontal="right"/>
    </xf>
    <xf numFmtId="2" fontId="0" fillId="0" borderId="0" xfId="0" applyNumberFormat="1"/>
    <xf numFmtId="0" fontId="21" fillId="0" borderId="0" xfId="0" applyFont="1"/>
    <xf numFmtId="0" fontId="21" fillId="0" borderId="0" xfId="0" applyFont="1" applyAlignment="1">
      <alignment horizontal="right"/>
    </xf>
    <xf numFmtId="165" fontId="0" fillId="0" borderId="0" xfId="0" applyNumberFormat="1" applyAlignment="1">
      <alignment horizontal="right"/>
    </xf>
    <xf numFmtId="164" fontId="0" fillId="0" borderId="0" xfId="0" applyNumberFormat="1" applyAlignment="1">
      <alignment horizontal="left"/>
    </xf>
    <xf numFmtId="164" fontId="0" fillId="0" borderId="0" xfId="0" applyNumberFormat="1"/>
    <xf numFmtId="164" fontId="21" fillId="0" borderId="0" xfId="0" applyNumberFormat="1" applyFont="1" applyAlignment="1">
      <alignment horizontal="right"/>
    </xf>
    <xf numFmtId="0" fontId="22" fillId="0" borderId="0" xfId="0" applyFont="1"/>
    <xf numFmtId="2" fontId="7" fillId="0" borderId="0" xfId="0" applyNumberFormat="1" applyFont="1"/>
    <xf numFmtId="0" fontId="19" fillId="0" borderId="0" xfId="0" applyFont="1"/>
    <xf numFmtId="0" fontId="1" fillId="0" borderId="0" xfId="0" applyFont="1" applyAlignment="1">
      <alignment horizontal="left"/>
    </xf>
    <xf numFmtId="0" fontId="9" fillId="0" borderId="0" xfId="0" applyFont="1" applyAlignment="1">
      <alignment horizontal="left"/>
    </xf>
    <xf numFmtId="0" fontId="11" fillId="0" borderId="0" xfId="0" applyFont="1" applyAlignment="1">
      <alignment vertical="center"/>
    </xf>
    <xf numFmtId="0" fontId="11" fillId="0" borderId="0" xfId="0" applyFont="1" applyAlignment="1">
      <alignment horizontal="left"/>
    </xf>
    <xf numFmtId="0" fontId="24" fillId="0" borderId="0" xfId="0" applyFont="1" applyAlignment="1">
      <alignment horizontal="right"/>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24" fillId="0" borderId="11" xfId="0" applyFont="1" applyBorder="1" applyAlignment="1">
      <alignment vertical="center"/>
    </xf>
    <xf numFmtId="0" fontId="24" fillId="0" borderId="13" xfId="0" applyFont="1"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24" fillId="0" borderId="0" xfId="0" applyFont="1" applyAlignment="1">
      <alignment vertical="center"/>
    </xf>
    <xf numFmtId="0" fontId="24" fillId="0" borderId="16" xfId="0" applyFont="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24" fillId="0" borderId="18" xfId="0" applyFont="1" applyBorder="1" applyAlignment="1">
      <alignment vertical="center"/>
    </xf>
    <xf numFmtId="165" fontId="24" fillId="0" borderId="18" xfId="0" applyNumberFormat="1" applyFont="1" applyBorder="1" applyAlignment="1">
      <alignment vertical="center"/>
    </xf>
    <xf numFmtId="0" fontId="24" fillId="0" borderId="20" xfId="0" applyFont="1"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24" fillId="0" borderId="22" xfId="0" applyFont="1" applyBorder="1" applyAlignment="1">
      <alignment vertical="center"/>
    </xf>
    <xf numFmtId="0" fontId="24" fillId="0" borderId="22" xfId="0" applyFont="1" applyBorder="1" applyAlignment="1">
      <alignment horizontal="right" vertical="center"/>
    </xf>
    <xf numFmtId="2" fontId="24" fillId="0" borderId="22" xfId="0" applyNumberFormat="1" applyFont="1" applyBorder="1" applyAlignment="1">
      <alignment vertical="center"/>
    </xf>
    <xf numFmtId="0" fontId="24" fillId="0" borderId="23" xfId="0" applyFont="1" applyBorder="1" applyAlignment="1">
      <alignment vertical="center"/>
    </xf>
    <xf numFmtId="0" fontId="0" fillId="0" borderId="14" xfId="0" applyBorder="1" applyAlignment="1">
      <alignment horizontal="left" vertical="center"/>
    </xf>
    <xf numFmtId="0" fontId="21" fillId="0" borderId="0" xfId="0" applyFont="1" applyAlignment="1">
      <alignment vertical="center"/>
    </xf>
    <xf numFmtId="0" fontId="21" fillId="0" borderId="15" xfId="0" applyFont="1" applyBorder="1" applyAlignment="1">
      <alignment vertical="center"/>
    </xf>
    <xf numFmtId="0" fontId="25" fillId="0" borderId="0" xfId="0" applyFont="1" applyAlignment="1">
      <alignment horizontal="right" vertical="center"/>
    </xf>
    <xf numFmtId="165" fontId="24" fillId="0" borderId="0" xfId="0" applyNumberFormat="1" applyFont="1" applyAlignment="1">
      <alignment vertical="center"/>
    </xf>
    <xf numFmtId="0" fontId="0" fillId="0" borderId="18" xfId="0" applyBorder="1"/>
    <xf numFmtId="0" fontId="21" fillId="0" borderId="18" xfId="0" applyFont="1" applyBorder="1" applyAlignment="1">
      <alignment vertical="center"/>
    </xf>
    <xf numFmtId="0" fontId="21" fillId="0" borderId="19" xfId="0" applyFont="1" applyBorder="1" applyAlignment="1">
      <alignment vertical="center"/>
    </xf>
    <xf numFmtId="0" fontId="24" fillId="0" borderId="18" xfId="0" applyFont="1" applyBorder="1" applyAlignment="1">
      <alignment horizontal="right" vertical="center"/>
    </xf>
    <xf numFmtId="2" fontId="24" fillId="0" borderId="18" xfId="0" applyNumberFormat="1" applyFont="1" applyBorder="1" applyAlignment="1">
      <alignment vertical="center"/>
    </xf>
    <xf numFmtId="0" fontId="0" fillId="0" borderId="24" xfId="0" applyBorder="1" applyAlignment="1">
      <alignment vertical="center"/>
    </xf>
    <xf numFmtId="164" fontId="0" fillId="0" borderId="25" xfId="0" applyNumberFormat="1" applyBorder="1" applyAlignment="1">
      <alignment vertical="center"/>
    </xf>
    <xf numFmtId="0" fontId="24" fillId="0" borderId="26" xfId="0" applyFont="1" applyBorder="1" applyAlignment="1">
      <alignment vertical="center"/>
    </xf>
    <xf numFmtId="165" fontId="24" fillId="0" borderId="26" xfId="0" applyNumberFormat="1" applyFont="1" applyBorder="1" applyAlignment="1">
      <alignment vertical="center"/>
    </xf>
    <xf numFmtId="164" fontId="24" fillId="0" borderId="26" xfId="0" applyNumberFormat="1" applyFont="1" applyBorder="1" applyAlignment="1">
      <alignment vertical="center"/>
    </xf>
    <xf numFmtId="164" fontId="25" fillId="0" borderId="26" xfId="0" applyNumberFormat="1" applyFont="1" applyBorder="1" applyAlignment="1">
      <alignment horizontal="right" vertical="center"/>
    </xf>
    <xf numFmtId="0" fontId="24" fillId="0" borderId="27" xfId="0" applyFont="1" applyBorder="1" applyAlignment="1">
      <alignment vertical="center"/>
    </xf>
    <xf numFmtId="164" fontId="0" fillId="0" borderId="28" xfId="0" applyNumberFormat="1" applyBorder="1" applyAlignment="1">
      <alignment horizontal="left" vertical="center"/>
    </xf>
    <xf numFmtId="0" fontId="0" fillId="0" borderId="26" xfId="0" applyBorder="1" applyAlignment="1">
      <alignment vertical="center"/>
    </xf>
    <xf numFmtId="164" fontId="0" fillId="0" borderId="26" xfId="0" applyNumberFormat="1" applyBorder="1" applyAlignment="1">
      <alignment vertical="center"/>
    </xf>
    <xf numFmtId="164" fontId="0" fillId="0" borderId="0" xfId="0" applyNumberFormat="1" applyAlignment="1">
      <alignment vertical="center"/>
    </xf>
    <xf numFmtId="164" fontId="0" fillId="0" borderId="15" xfId="0" applyNumberFormat="1" applyBorder="1" applyAlignment="1">
      <alignment vertical="center"/>
    </xf>
    <xf numFmtId="164" fontId="0" fillId="0" borderId="29" xfId="0" applyNumberFormat="1" applyBorder="1" applyAlignment="1">
      <alignment horizontal="left" vertical="center"/>
    </xf>
    <xf numFmtId="0" fontId="0" fillId="0" borderId="30" xfId="0" applyBorder="1" applyAlignment="1">
      <alignment vertical="center"/>
    </xf>
    <xf numFmtId="0" fontId="0" fillId="0" borderId="31" xfId="0" applyBorder="1" applyAlignment="1">
      <alignment vertical="center"/>
    </xf>
    <xf numFmtId="0" fontId="24" fillId="0" borderId="30" xfId="0" applyFont="1" applyBorder="1" applyAlignment="1">
      <alignment vertical="center"/>
    </xf>
    <xf numFmtId="0" fontId="24" fillId="0" borderId="32" xfId="0" applyFont="1" applyBorder="1" applyAlignment="1">
      <alignment vertical="center"/>
    </xf>
    <xf numFmtId="0" fontId="1" fillId="0" borderId="7" xfId="0" applyFont="1" applyBorder="1"/>
    <xf numFmtId="0" fontId="27" fillId="0" borderId="11" xfId="0" applyFont="1" applyBorder="1" applyAlignment="1">
      <alignment horizontal="center" vertical="center"/>
    </xf>
    <xf numFmtId="0" fontId="27" fillId="0" borderId="0" xfId="0" applyFont="1" applyAlignment="1">
      <alignment horizontal="center" vertical="center"/>
    </xf>
    <xf numFmtId="0" fontId="27" fillId="0" borderId="33" xfId="0" applyFont="1" applyBorder="1" applyAlignment="1">
      <alignment horizontal="center" vertical="center"/>
    </xf>
    <xf numFmtId="0" fontId="30" fillId="0" borderId="0" xfId="4" applyFont="1" applyAlignment="1">
      <alignment horizontal="center" vertical="center"/>
    </xf>
    <xf numFmtId="0" fontId="0" fillId="0" borderId="0" xfId="0" applyAlignment="1">
      <alignment horizontal="right" vertical="top"/>
    </xf>
    <xf numFmtId="0" fontId="24" fillId="0" borderId="0" xfId="0" applyFont="1" applyAlignment="1">
      <alignment horizontal="left"/>
    </xf>
    <xf numFmtId="0" fontId="15" fillId="0" borderId="2" xfId="0" applyFont="1" applyBorder="1"/>
    <xf numFmtId="0" fontId="11" fillId="0" borderId="5" xfId="0" applyFont="1" applyBorder="1" applyAlignment="1">
      <alignment horizontal="right"/>
    </xf>
    <xf numFmtId="0" fontId="0" fillId="0" borderId="8" xfId="0" applyBorder="1" applyAlignment="1">
      <alignment horizontal="right"/>
    </xf>
    <xf numFmtId="2" fontId="1" fillId="0" borderId="0" xfId="0" applyNumberFormat="1" applyFont="1" applyAlignment="1">
      <alignment horizontal="right"/>
    </xf>
    <xf numFmtId="0" fontId="33" fillId="0" borderId="0" xfId="0" applyFont="1" applyAlignment="1">
      <alignment vertical="top"/>
    </xf>
    <xf numFmtId="0" fontId="1" fillId="0" borderId="33" xfId="0" applyFont="1" applyBorder="1" applyAlignment="1">
      <alignment horizontal="center"/>
    </xf>
    <xf numFmtId="0" fontId="1" fillId="0" borderId="34" xfId="0" applyFont="1" applyBorder="1" applyAlignment="1">
      <alignment horizontal="center"/>
    </xf>
    <xf numFmtId="0" fontId="1" fillId="0" borderId="35" xfId="0" applyFont="1" applyBorder="1" applyAlignment="1">
      <alignment horizontal="center"/>
    </xf>
    <xf numFmtId="0" fontId="1" fillId="0" borderId="36" xfId="0" applyFont="1" applyBorder="1" applyAlignment="1">
      <alignment horizontal="center"/>
    </xf>
    <xf numFmtId="2" fontId="1" fillId="0" borderId="0" xfId="0" applyNumberFormat="1" applyFont="1" applyAlignment="1">
      <alignment horizontal="center"/>
    </xf>
    <xf numFmtId="164" fontId="34" fillId="0" borderId="0" xfId="0" applyNumberFormat="1" applyFont="1" applyAlignment="1">
      <alignment horizontal="right"/>
    </xf>
    <xf numFmtId="165" fontId="9" fillId="0" borderId="0" xfId="0" applyNumberFormat="1" applyFont="1" applyAlignment="1">
      <alignment horizontal="center"/>
    </xf>
    <xf numFmtId="0" fontId="1" fillId="2" borderId="37" xfId="0" applyFont="1" applyFill="1" applyBorder="1" applyAlignment="1">
      <alignment horizontal="center"/>
    </xf>
    <xf numFmtId="0" fontId="9" fillId="2" borderId="37" xfId="0" applyFont="1" applyFill="1" applyBorder="1" applyAlignment="1">
      <alignment horizontal="center"/>
    </xf>
    <xf numFmtId="0" fontId="9" fillId="0" borderId="0" xfId="0" applyFont="1" applyAlignment="1">
      <alignment horizontal="center" vertical="top"/>
    </xf>
    <xf numFmtId="0" fontId="9" fillId="0" borderId="0" xfId="0" applyFont="1" applyAlignment="1">
      <alignment horizontal="justify" vertical="top"/>
    </xf>
    <xf numFmtId="0" fontId="9" fillId="3" borderId="37" xfId="0" applyFont="1" applyFill="1" applyBorder="1" applyAlignment="1">
      <alignment horizontal="center"/>
    </xf>
    <xf numFmtId="0" fontId="39" fillId="2" borderId="37" xfId="0" applyFont="1" applyFill="1" applyBorder="1" applyAlignment="1">
      <alignment horizontal="center"/>
    </xf>
    <xf numFmtId="0" fontId="38" fillId="2" borderId="37" xfId="0" applyFont="1" applyFill="1" applyBorder="1" applyAlignment="1">
      <alignment horizontal="center"/>
    </xf>
    <xf numFmtId="0" fontId="1" fillId="3" borderId="37" xfId="0" applyFont="1" applyFill="1" applyBorder="1" applyAlignment="1">
      <alignment horizontal="center"/>
    </xf>
    <xf numFmtId="0" fontId="8" fillId="0" borderId="0" xfId="0" applyFont="1" applyAlignment="1">
      <alignment horizontal="center"/>
    </xf>
    <xf numFmtId="0" fontId="3" fillId="0" borderId="0" xfId="0" applyFont="1"/>
    <xf numFmtId="0" fontId="8" fillId="0" borderId="0" xfId="0" applyFont="1" applyAlignment="1">
      <alignment vertical="center"/>
    </xf>
    <xf numFmtId="0" fontId="8" fillId="0" borderId="38" xfId="0" applyFont="1" applyBorder="1" applyAlignment="1">
      <alignment horizontal="center" vertical="center"/>
    </xf>
    <xf numFmtId="0" fontId="1" fillId="0" borderId="39" xfId="0" applyFont="1" applyBorder="1" applyAlignment="1">
      <alignment vertical="center"/>
    </xf>
    <xf numFmtId="0" fontId="8" fillId="0" borderId="0" xfId="0" applyFont="1" applyAlignment="1">
      <alignment horizontal="left" vertical="center"/>
    </xf>
    <xf numFmtId="0" fontId="8" fillId="0" borderId="0" xfId="0" applyFont="1" applyAlignment="1">
      <alignment horizontal="center" vertical="center"/>
    </xf>
    <xf numFmtId="0" fontId="1" fillId="0" borderId="0" xfId="0" applyFont="1" applyAlignment="1">
      <alignment vertical="center"/>
    </xf>
    <xf numFmtId="49" fontId="2" fillId="0" borderId="40" xfId="0" applyNumberFormat="1" applyFont="1" applyBorder="1" applyAlignment="1">
      <alignment horizontal="center" vertical="center"/>
    </xf>
    <xf numFmtId="0" fontId="2" fillId="0" borderId="41" xfId="0" applyFont="1" applyBorder="1" applyAlignment="1">
      <alignment horizontal="center" vertical="center"/>
    </xf>
    <xf numFmtId="49" fontId="2" fillId="0" borderId="42" xfId="0" applyNumberFormat="1" applyFont="1" applyBorder="1" applyAlignment="1">
      <alignment horizontal="center" vertical="center"/>
    </xf>
    <xf numFmtId="0" fontId="2" fillId="0" borderId="43" xfId="0" applyFont="1" applyBorder="1" applyAlignment="1">
      <alignment horizontal="center" vertical="center"/>
    </xf>
    <xf numFmtId="2" fontId="8" fillId="0" borderId="0" xfId="0" applyNumberFormat="1" applyFont="1" applyAlignment="1">
      <alignment horizontal="center" vertical="center"/>
    </xf>
    <xf numFmtId="49" fontId="2" fillId="0" borderId="44" xfId="0" applyNumberFormat="1" applyFont="1" applyBorder="1" applyAlignment="1">
      <alignment horizontal="center" vertical="center"/>
    </xf>
    <xf numFmtId="0" fontId="2" fillId="0" borderId="44" xfId="0" applyFont="1" applyBorder="1" applyAlignment="1">
      <alignment horizontal="center" vertical="center"/>
    </xf>
    <xf numFmtId="0" fontId="2" fillId="0" borderId="0" xfId="0" applyFont="1" applyAlignment="1">
      <alignment horizontal="center" vertical="center"/>
    </xf>
    <xf numFmtId="49" fontId="2" fillId="0" borderId="45" xfId="0" applyNumberFormat="1" applyFont="1" applyBorder="1" applyAlignment="1">
      <alignment horizontal="center" vertical="center"/>
    </xf>
    <xf numFmtId="0" fontId="2" fillId="0" borderId="46" xfId="0" applyFont="1" applyBorder="1" applyAlignment="1">
      <alignment horizontal="center" vertical="center"/>
    </xf>
    <xf numFmtId="49" fontId="2" fillId="0" borderId="47" xfId="0" applyNumberFormat="1" applyFont="1" applyBorder="1" applyAlignment="1">
      <alignment horizontal="center" vertical="center"/>
    </xf>
    <xf numFmtId="0" fontId="2" fillId="0" borderId="48" xfId="0" applyFont="1" applyBorder="1" applyAlignment="1">
      <alignment horizontal="center" vertical="center"/>
    </xf>
    <xf numFmtId="0" fontId="2" fillId="0" borderId="0" xfId="0" applyFont="1" applyAlignment="1">
      <alignment vertical="center"/>
    </xf>
    <xf numFmtId="0" fontId="8" fillId="2" borderId="49" xfId="0" applyFont="1" applyFill="1" applyBorder="1" applyAlignment="1">
      <alignment vertical="center"/>
    </xf>
    <xf numFmtId="0" fontId="2" fillId="2" borderId="37" xfId="0" applyFont="1" applyFill="1" applyBorder="1" applyAlignment="1">
      <alignment vertical="center"/>
    </xf>
    <xf numFmtId="0" fontId="8" fillId="2" borderId="50" xfId="0" applyFont="1" applyFill="1" applyBorder="1" applyAlignment="1">
      <alignment horizontal="center" vertical="center"/>
    </xf>
    <xf numFmtId="49" fontId="2" fillId="0" borderId="51" xfId="0" applyNumberFormat="1" applyFont="1" applyBorder="1" applyAlignment="1">
      <alignment horizontal="center" vertical="center"/>
    </xf>
    <xf numFmtId="0" fontId="2" fillId="0" borderId="34" xfId="0" applyFont="1" applyBorder="1" applyAlignment="1">
      <alignment horizontal="center" vertical="center"/>
    </xf>
    <xf numFmtId="49" fontId="2" fillId="0" borderId="52" xfId="0" applyNumberFormat="1" applyFont="1" applyBorder="1" applyAlignment="1">
      <alignment horizontal="center" vertical="center"/>
    </xf>
    <xf numFmtId="0" fontId="2" fillId="0" borderId="53" xfId="0" applyFont="1" applyBorder="1" applyAlignment="1">
      <alignment horizontal="center" vertical="center"/>
    </xf>
    <xf numFmtId="49" fontId="2" fillId="0" borderId="54" xfId="0" applyNumberFormat="1" applyFont="1" applyBorder="1" applyAlignment="1">
      <alignment horizontal="center" vertical="center"/>
    </xf>
    <xf numFmtId="0" fontId="2" fillId="0" borderId="35" xfId="0" applyFont="1" applyBorder="1" applyAlignment="1">
      <alignment horizontal="center" vertical="center"/>
    </xf>
    <xf numFmtId="0" fontId="2" fillId="0" borderId="55" xfId="0" applyFont="1" applyBorder="1" applyAlignment="1">
      <alignment horizontal="center" vertical="center"/>
    </xf>
    <xf numFmtId="0" fontId="9" fillId="0" borderId="56" xfId="0" applyFont="1" applyBorder="1" applyAlignment="1">
      <alignment horizontal="left"/>
    </xf>
    <xf numFmtId="0" fontId="9" fillId="0" borderId="7" xfId="0" applyFont="1" applyBorder="1" applyAlignment="1">
      <alignment horizontal="center"/>
    </xf>
    <xf numFmtId="0" fontId="8" fillId="0" borderId="57" xfId="0" applyFont="1" applyBorder="1" applyAlignment="1">
      <alignment horizontal="center"/>
    </xf>
    <xf numFmtId="0" fontId="8" fillId="0" borderId="58" xfId="0" applyFont="1" applyBorder="1" applyAlignment="1">
      <alignment horizontal="center" vertical="center"/>
    </xf>
    <xf numFmtId="2" fontId="8" fillId="0" borderId="0" xfId="0" applyNumberFormat="1" applyFont="1" applyAlignment="1">
      <alignment horizontal="right"/>
    </xf>
    <xf numFmtId="0" fontId="57" fillId="0" borderId="0" xfId="2" applyAlignment="1">
      <alignment horizontal="right" vertical="top"/>
    </xf>
    <xf numFmtId="0" fontId="57" fillId="0" borderId="0" xfId="2"/>
    <xf numFmtId="4" fontId="1" fillId="0" borderId="0" xfId="2" applyNumberFormat="1" applyFont="1"/>
    <xf numFmtId="0" fontId="57" fillId="0" borderId="0" xfId="2" applyAlignment="1">
      <alignment horizontal="right"/>
    </xf>
    <xf numFmtId="0" fontId="57" fillId="0" borderId="0" xfId="1"/>
    <xf numFmtId="0" fontId="43" fillId="0" borderId="0" xfId="2" applyFont="1"/>
    <xf numFmtId="4" fontId="44" fillId="0" borderId="0" xfId="2" applyNumberFormat="1" applyFont="1"/>
    <xf numFmtId="0" fontId="43" fillId="0" borderId="0" xfId="2" applyFont="1" applyAlignment="1">
      <alignment horizontal="right"/>
    </xf>
    <xf numFmtId="0" fontId="5" fillId="0" borderId="0" xfId="2" applyFont="1"/>
    <xf numFmtId="0" fontId="0" fillId="0" borderId="0" xfId="2" applyFont="1"/>
    <xf numFmtId="0" fontId="0" fillId="0" borderId="0" xfId="2" applyFont="1" applyAlignment="1">
      <alignment horizontal="right"/>
    </xf>
    <xf numFmtId="4" fontId="1" fillId="0" borderId="0" xfId="0" applyNumberFormat="1" applyFont="1"/>
    <xf numFmtId="0" fontId="57" fillId="0" borderId="0" xfId="7"/>
    <xf numFmtId="0" fontId="0" fillId="0" borderId="0" xfId="7" applyFont="1"/>
    <xf numFmtId="4" fontId="1" fillId="0" borderId="0" xfId="7" applyNumberFormat="1" applyFont="1"/>
    <xf numFmtId="0" fontId="0" fillId="0" borderId="0" xfId="7" applyFont="1" applyAlignment="1">
      <alignment horizontal="right"/>
    </xf>
    <xf numFmtId="0" fontId="46" fillId="0" borderId="0" xfId="0" applyFont="1" applyAlignment="1">
      <alignment horizontal="right" vertical="top"/>
    </xf>
    <xf numFmtId="0" fontId="46" fillId="0" borderId="0" xfId="0" applyFont="1"/>
    <xf numFmtId="167" fontId="47" fillId="0" borderId="0" xfId="0" applyNumberFormat="1" applyFont="1" applyAlignment="1">
      <alignment horizontal="right" vertical="top"/>
    </xf>
    <xf numFmtId="167" fontId="47" fillId="0" borderId="0" xfId="0" applyNumberFormat="1" applyFont="1" applyAlignment="1">
      <alignment horizontal="left" vertical="top"/>
    </xf>
    <xf numFmtId="165" fontId="1" fillId="0" borderId="0" xfId="0" applyNumberFormat="1" applyFont="1" applyAlignment="1">
      <alignment horizontal="justify" vertical="top"/>
    </xf>
    <xf numFmtId="4" fontId="1" fillId="0" borderId="0" xfId="0" applyNumberFormat="1" applyFont="1" applyAlignment="1">
      <alignment horizontal="right"/>
    </xf>
    <xf numFmtId="0" fontId="47" fillId="0" borderId="0" xfId="0" applyFont="1"/>
    <xf numFmtId="0" fontId="47" fillId="0" borderId="0" xfId="0" applyFont="1" applyAlignment="1">
      <alignment horizontal="right" vertical="top"/>
    </xf>
    <xf numFmtId="4" fontId="48" fillId="0" borderId="0" xfId="0" applyNumberFormat="1" applyFont="1" applyAlignment="1">
      <alignment horizontal="right"/>
    </xf>
    <xf numFmtId="49" fontId="45" fillId="0" borderId="0" xfId="0" applyNumberFormat="1" applyFont="1" applyAlignment="1">
      <alignment horizontal="left"/>
    </xf>
    <xf numFmtId="49" fontId="0" fillId="0" borderId="0" xfId="0" applyNumberFormat="1" applyAlignment="1">
      <alignment horizontal="right"/>
    </xf>
    <xf numFmtId="168" fontId="47" fillId="0" borderId="0" xfId="0" applyNumberFormat="1" applyFont="1" applyAlignment="1">
      <alignment horizontal="left" vertical="top"/>
    </xf>
    <xf numFmtId="1" fontId="1" fillId="0" borderId="0" xfId="0" applyNumberFormat="1" applyFont="1" applyAlignment="1">
      <alignment horizontal="center" vertical="top"/>
    </xf>
    <xf numFmtId="0" fontId="0" fillId="0" borderId="0" xfId="0" applyAlignment="1">
      <alignment horizontal="center"/>
    </xf>
    <xf numFmtId="0" fontId="46" fillId="0" borderId="0" xfId="0" applyFont="1" applyAlignment="1">
      <alignment horizontal="left"/>
    </xf>
    <xf numFmtId="0" fontId="31" fillId="0" borderId="0" xfId="0" applyFont="1"/>
    <xf numFmtId="3" fontId="1" fillId="0" borderId="0" xfId="0" applyNumberFormat="1" applyFont="1" applyAlignment="1">
      <alignment horizontal="right"/>
    </xf>
    <xf numFmtId="0" fontId="46" fillId="0" borderId="0" xfId="7" applyFont="1" applyAlignment="1">
      <alignment horizontal="right" vertical="top"/>
    </xf>
    <xf numFmtId="0" fontId="47" fillId="0" borderId="0" xfId="7" applyFont="1"/>
    <xf numFmtId="0" fontId="9" fillId="0" borderId="0" xfId="7" applyFont="1"/>
    <xf numFmtId="0" fontId="1" fillId="0" borderId="0" xfId="7" applyFont="1" applyAlignment="1">
      <alignment horizontal="left"/>
    </xf>
    <xf numFmtId="0" fontId="1" fillId="0" borderId="0" xfId="7" applyFont="1"/>
    <xf numFmtId="0" fontId="46" fillId="0" borderId="0" xfId="7" applyFont="1"/>
    <xf numFmtId="167" fontId="47" fillId="0" borderId="0" xfId="7" applyNumberFormat="1" applyFont="1" applyAlignment="1">
      <alignment horizontal="right" vertical="top"/>
    </xf>
    <xf numFmtId="167" fontId="47" fillId="0" borderId="0" xfId="7" applyNumberFormat="1" applyFont="1" applyAlignment="1">
      <alignment horizontal="left" vertical="top"/>
    </xf>
    <xf numFmtId="165" fontId="1" fillId="0" borderId="0" xfId="7" applyNumberFormat="1" applyFont="1" applyAlignment="1">
      <alignment horizontal="justify" vertical="top"/>
    </xf>
    <xf numFmtId="0" fontId="1" fillId="0" borderId="0" xfId="7" applyFont="1" applyAlignment="1">
      <alignment horizontal="center"/>
    </xf>
    <xf numFmtId="0" fontId="1" fillId="0" borderId="0" xfId="7" applyFont="1" applyAlignment="1">
      <alignment horizontal="right"/>
    </xf>
    <xf numFmtId="4" fontId="1" fillId="0" borderId="0" xfId="7" applyNumberFormat="1" applyFont="1" applyAlignment="1">
      <alignment horizontal="right"/>
    </xf>
    <xf numFmtId="0" fontId="1" fillId="0" borderId="0" xfId="0" applyFont="1" applyAlignment="1">
      <alignment horizontal="justify" vertical="top" wrapText="1"/>
    </xf>
    <xf numFmtId="0" fontId="1" fillId="0" borderId="0" xfId="0" applyFont="1" applyAlignment="1">
      <alignment horizontal="right" vertical="top"/>
    </xf>
    <xf numFmtId="167" fontId="46" fillId="0" borderId="0" xfId="0" applyNumberFormat="1" applyFont="1" applyAlignment="1">
      <alignment horizontal="right" vertical="top"/>
    </xf>
    <xf numFmtId="0" fontId="51" fillId="0" borderId="0" xfId="0" applyFont="1" applyAlignment="1">
      <alignment horizontal="left"/>
    </xf>
    <xf numFmtId="1" fontId="1" fillId="0" borderId="0" xfId="0" applyNumberFormat="1" applyFont="1" applyAlignment="1">
      <alignment horizontal="right"/>
    </xf>
    <xf numFmtId="49" fontId="47" fillId="0" borderId="0" xfId="0" applyNumberFormat="1" applyFont="1" applyAlignment="1">
      <alignment horizontal="right" vertical="top"/>
    </xf>
    <xf numFmtId="0" fontId="46" fillId="0" borderId="0" xfId="0" applyFont="1" applyAlignment="1">
      <alignment horizontal="right"/>
    </xf>
    <xf numFmtId="0" fontId="46" fillId="0" borderId="0" xfId="0" applyFont="1" applyAlignment="1">
      <alignment horizontal="center"/>
    </xf>
    <xf numFmtId="4" fontId="47" fillId="0" borderId="0" xfId="0" applyNumberFormat="1" applyFont="1"/>
    <xf numFmtId="0" fontId="46" fillId="0" borderId="0" xfId="2" applyFont="1" applyAlignment="1">
      <alignment horizontal="right" vertical="top"/>
    </xf>
    <xf numFmtId="0" fontId="46" fillId="0" borderId="0" xfId="2" applyFont="1"/>
    <xf numFmtId="4" fontId="47" fillId="0" borderId="0" xfId="2" applyNumberFormat="1" applyFont="1"/>
    <xf numFmtId="0" fontId="46" fillId="0" borderId="0" xfId="2" applyFont="1" applyAlignment="1">
      <alignment horizontal="right"/>
    </xf>
    <xf numFmtId="0" fontId="24" fillId="0" borderId="33" xfId="0" applyFont="1" applyBorder="1" applyAlignment="1">
      <alignment vertical="center"/>
    </xf>
    <xf numFmtId="0" fontId="16" fillId="0" borderId="4" xfId="0" applyFont="1" applyBorder="1" applyAlignment="1">
      <alignment horizontal="left" vertical="center"/>
    </xf>
    <xf numFmtId="169" fontId="0" fillId="0" borderId="0" xfId="0" applyNumberFormat="1"/>
    <xf numFmtId="49" fontId="0" fillId="0" borderId="0" xfId="0" applyNumberFormat="1" applyAlignment="1">
      <alignment horizontal="left"/>
    </xf>
    <xf numFmtId="0" fontId="52" fillId="0" borderId="0" xfId="0" applyFont="1"/>
    <xf numFmtId="4" fontId="53" fillId="0" borderId="0" xfId="0" applyNumberFormat="1" applyFont="1"/>
    <xf numFmtId="169" fontId="52" fillId="0" borderId="0" xfId="0" applyNumberFormat="1" applyFont="1"/>
    <xf numFmtId="0" fontId="52" fillId="0" borderId="0" xfId="0" applyFont="1" applyAlignment="1">
      <alignment horizontal="right"/>
    </xf>
    <xf numFmtId="0" fontId="52" fillId="0" borderId="0" xfId="2" applyFont="1" applyAlignment="1">
      <alignment horizontal="right" vertical="top"/>
    </xf>
    <xf numFmtId="0" fontId="52" fillId="0" borderId="0" xfId="2" applyFont="1"/>
    <xf numFmtId="4" fontId="53" fillId="0" borderId="0" xfId="2" applyNumberFormat="1" applyFont="1"/>
    <xf numFmtId="0" fontId="52" fillId="0" borderId="0" xfId="0" applyFont="1" applyAlignment="1">
      <alignment horizontal="right" vertical="top"/>
    </xf>
    <xf numFmtId="0" fontId="9" fillId="0" borderId="7" xfId="0" applyFont="1" applyBorder="1"/>
    <xf numFmtId="0" fontId="1" fillId="0" borderId="7" xfId="0" applyFont="1" applyBorder="1" applyAlignment="1">
      <alignment horizontal="left"/>
    </xf>
    <xf numFmtId="4" fontId="1" fillId="0" borderId="7" xfId="0" applyNumberFormat="1" applyFont="1" applyBorder="1"/>
    <xf numFmtId="169" fontId="1" fillId="0" borderId="0" xfId="0" applyNumberFormat="1" applyFont="1" applyAlignment="1">
      <alignment horizontal="right"/>
    </xf>
    <xf numFmtId="1" fontId="1" fillId="0" borderId="0" xfId="0" applyNumberFormat="1" applyFont="1"/>
    <xf numFmtId="0" fontId="44" fillId="0" borderId="0" xfId="0" applyFont="1" applyAlignment="1">
      <alignment horizontal="right"/>
    </xf>
    <xf numFmtId="0" fontId="44" fillId="0" borderId="0" xfId="0" applyFont="1" applyAlignment="1">
      <alignment horizontal="left"/>
    </xf>
    <xf numFmtId="0" fontId="44" fillId="0" borderId="0" xfId="0" applyFont="1" applyAlignment="1">
      <alignment horizontal="center"/>
    </xf>
    <xf numFmtId="0" fontId="44" fillId="0" borderId="0" xfId="0" applyFont="1"/>
    <xf numFmtId="0" fontId="43" fillId="0" borderId="0" xfId="0" applyFont="1"/>
    <xf numFmtId="4" fontId="1" fillId="0" borderId="7" xfId="0" applyNumberFormat="1" applyFont="1" applyBorder="1" applyAlignment="1">
      <alignment horizontal="right"/>
    </xf>
    <xf numFmtId="4" fontId="0" fillId="0" borderId="0" xfId="0" applyNumberFormat="1" applyAlignment="1">
      <alignment horizontal="right"/>
    </xf>
    <xf numFmtId="1" fontId="0" fillId="0" borderId="0" xfId="0" applyNumberFormat="1"/>
    <xf numFmtId="0" fontId="0" fillId="0" borderId="7" xfId="0" applyBorder="1" applyAlignment="1">
      <alignment horizontal="left"/>
    </xf>
    <xf numFmtId="0" fontId="6" fillId="0" borderId="0" xfId="0" applyFont="1"/>
    <xf numFmtId="169" fontId="1" fillId="0" borderId="0" xfId="0" applyNumberFormat="1" applyFont="1"/>
    <xf numFmtId="49" fontId="9" fillId="0" borderId="7" xfId="0" applyNumberFormat="1" applyFont="1" applyBorder="1" applyAlignment="1">
      <alignment horizontal="left"/>
    </xf>
    <xf numFmtId="0" fontId="24" fillId="0" borderId="0" xfId="2" applyFont="1" applyAlignment="1">
      <alignment horizontal="right" vertical="top"/>
    </xf>
    <xf numFmtId="0" fontId="24" fillId="0" borderId="59" xfId="0" applyFont="1" applyBorder="1"/>
    <xf numFmtId="4" fontId="24" fillId="0" borderId="59" xfId="0" applyNumberFormat="1" applyFont="1" applyBorder="1"/>
    <xf numFmtId="0" fontId="24" fillId="0" borderId="0" xfId="2" applyFont="1"/>
    <xf numFmtId="0" fontId="57" fillId="0" borderId="0" xfId="1" applyAlignment="1">
      <alignment horizontal="right"/>
    </xf>
    <xf numFmtId="0" fontId="8" fillId="0" borderId="0" xfId="1" applyFont="1" applyAlignment="1">
      <alignment horizontal="left"/>
    </xf>
    <xf numFmtId="49" fontId="9" fillId="0" borderId="7" xfId="1" applyNumberFormat="1" applyFont="1" applyBorder="1" applyAlignment="1">
      <alignment horizontal="left"/>
    </xf>
    <xf numFmtId="0" fontId="9" fillId="0" borderId="7" xfId="1" applyFont="1" applyBorder="1" applyAlignment="1">
      <alignment horizontal="left"/>
    </xf>
    <xf numFmtId="0" fontId="1" fillId="0" borderId="7" xfId="1" applyFont="1" applyBorder="1" applyAlignment="1">
      <alignment horizontal="left"/>
    </xf>
    <xf numFmtId="0" fontId="1" fillId="0" borderId="7" xfId="1" applyFont="1" applyBorder="1"/>
    <xf numFmtId="0" fontId="57" fillId="0" borderId="7" xfId="1" applyBorder="1"/>
    <xf numFmtId="4" fontId="1" fillId="0" borderId="7" xfId="1" applyNumberFormat="1" applyFont="1" applyBorder="1"/>
    <xf numFmtId="4" fontId="57" fillId="0" borderId="7" xfId="1" applyNumberFormat="1" applyBorder="1" applyAlignment="1">
      <alignment horizontal="right"/>
    </xf>
    <xf numFmtId="0" fontId="7" fillId="0" borderId="0" xfId="1" applyFont="1"/>
    <xf numFmtId="4" fontId="1" fillId="0" borderId="0" xfId="1" applyNumberFormat="1" applyFont="1"/>
    <xf numFmtId="4" fontId="57" fillId="0" borderId="0" xfId="1" applyNumberFormat="1" applyAlignment="1">
      <alignment horizontal="right"/>
    </xf>
    <xf numFmtId="169" fontId="1" fillId="0" borderId="0" xfId="1" applyNumberFormat="1" applyFont="1" applyAlignment="1">
      <alignment horizontal="right"/>
    </xf>
    <xf numFmtId="0" fontId="1" fillId="0" borderId="0" xfId="1" applyFont="1" applyAlignment="1">
      <alignment horizontal="center"/>
    </xf>
    <xf numFmtId="0" fontId="1" fillId="0" borderId="0" xfId="1" applyFont="1"/>
    <xf numFmtId="0" fontId="1" fillId="0" borderId="0" xfId="1" applyFont="1" applyAlignment="1">
      <alignment horizontal="left"/>
    </xf>
    <xf numFmtId="0" fontId="31" fillId="0" borderId="0" xfId="1" applyFont="1"/>
    <xf numFmtId="4" fontId="1" fillId="0" borderId="0" xfId="1" applyNumberFormat="1" applyFont="1" applyAlignment="1">
      <alignment horizontal="right"/>
    </xf>
    <xf numFmtId="2" fontId="1" fillId="0" borderId="0" xfId="1" applyNumberFormat="1" applyFont="1" applyAlignment="1">
      <alignment horizontal="right"/>
    </xf>
    <xf numFmtId="1" fontId="57" fillId="0" borderId="0" xfId="1" applyNumberFormat="1"/>
    <xf numFmtId="0" fontId="0" fillId="0" borderId="0" xfId="1" applyFont="1"/>
    <xf numFmtId="165" fontId="57" fillId="0" borderId="0" xfId="1" applyNumberFormat="1"/>
    <xf numFmtId="0" fontId="0" fillId="0" borderId="0" xfId="1" applyFont="1" applyAlignment="1">
      <alignment horizontal="left"/>
    </xf>
    <xf numFmtId="0" fontId="0" fillId="0" borderId="0" xfId="1" applyFont="1" applyAlignment="1">
      <alignment horizontal="right"/>
    </xf>
    <xf numFmtId="0" fontId="57" fillId="0" borderId="0" xfId="1" applyAlignment="1">
      <alignment horizontal="left"/>
    </xf>
    <xf numFmtId="0" fontId="0" fillId="0" borderId="0" xfId="1" applyFont="1" applyAlignment="1">
      <alignment horizontal="center"/>
    </xf>
    <xf numFmtId="49" fontId="0" fillId="0" borderId="0" xfId="1" applyNumberFormat="1" applyFont="1" applyAlignment="1">
      <alignment horizontal="right"/>
    </xf>
    <xf numFmtId="0" fontId="1" fillId="0" borderId="0" xfId="1" applyFont="1" applyAlignment="1">
      <alignment horizontal="right" vertical="top"/>
    </xf>
    <xf numFmtId="0" fontId="1" fillId="0" borderId="0" xfId="1" applyFont="1" applyAlignment="1">
      <alignment horizontal="right"/>
    </xf>
    <xf numFmtId="49" fontId="1" fillId="0" borderId="0" xfId="1" applyNumberFormat="1" applyFont="1" applyAlignment="1">
      <alignment horizontal="right"/>
    </xf>
    <xf numFmtId="0" fontId="7" fillId="0" borderId="0" xfId="1" applyFont="1" applyAlignment="1">
      <alignment horizontal="left"/>
    </xf>
    <xf numFmtId="49" fontId="7" fillId="0" borderId="0" xfId="1" applyNumberFormat="1" applyFont="1" applyAlignment="1">
      <alignment horizontal="left"/>
    </xf>
    <xf numFmtId="0" fontId="1" fillId="0" borderId="0" xfId="4"/>
    <xf numFmtId="0" fontId="15" fillId="0" borderId="2" xfId="4" applyFont="1" applyBorder="1"/>
    <xf numFmtId="0" fontId="1" fillId="0" borderId="2" xfId="4" applyBorder="1"/>
    <xf numFmtId="0" fontId="36" fillId="0" borderId="1" xfId="4" applyFont="1" applyBorder="1"/>
    <xf numFmtId="0" fontId="1" fillId="0" borderId="3" xfId="4" applyBorder="1"/>
    <xf numFmtId="0" fontId="15" fillId="0" borderId="0" xfId="4" applyFont="1"/>
    <xf numFmtId="0" fontId="36" fillId="0" borderId="4" xfId="4" applyFont="1" applyBorder="1"/>
    <xf numFmtId="0" fontId="1" fillId="0" borderId="5" xfId="4" applyBorder="1"/>
    <xf numFmtId="0" fontId="1" fillId="0" borderId="0" xfId="4" applyAlignment="1">
      <alignment vertical="top"/>
    </xf>
    <xf numFmtId="0" fontId="36" fillId="0" borderId="0" xfId="4" applyFont="1"/>
    <xf numFmtId="0" fontId="2" fillId="0" borderId="0" xfId="0" applyFont="1" applyAlignment="1">
      <alignment horizontal="right"/>
    </xf>
    <xf numFmtId="0" fontId="59" fillId="0" borderId="0" xfId="0" applyFont="1"/>
    <xf numFmtId="0" fontId="17" fillId="0" borderId="0" xfId="0" applyFont="1" applyAlignment="1">
      <alignment vertical="center"/>
    </xf>
    <xf numFmtId="0" fontId="60" fillId="6" borderId="0" xfId="0" applyFont="1" applyFill="1" applyAlignment="1">
      <alignment vertical="center"/>
    </xf>
    <xf numFmtId="172" fontId="57" fillId="0" borderId="0" xfId="0" applyNumberFormat="1" applyFont="1" applyAlignment="1">
      <alignment horizontal="right" vertical="center"/>
    </xf>
    <xf numFmtId="0" fontId="59" fillId="0" borderId="0" xfId="5" applyFont="1"/>
    <xf numFmtId="4" fontId="59" fillId="0" borderId="0" xfId="5" applyNumberFormat="1" applyFont="1"/>
    <xf numFmtId="171" fontId="63" fillId="0" borderId="0" xfId="5" applyNumberFormat="1" applyFont="1" applyAlignment="1">
      <alignment horizontal="center"/>
    </xf>
    <xf numFmtId="0" fontId="63" fillId="0" borderId="0" xfId="5" applyFont="1"/>
    <xf numFmtId="0" fontId="59" fillId="0" borderId="0" xfId="5" applyFont="1" applyAlignment="1">
      <alignment horizontal="left"/>
    </xf>
    <xf numFmtId="170" fontId="63" fillId="0" borderId="0" xfId="5" applyNumberFormat="1" applyFont="1" applyAlignment="1">
      <alignment horizontal="right"/>
    </xf>
    <xf numFmtId="171" fontId="59" fillId="0" borderId="0" xfId="5" applyNumberFormat="1" applyFont="1" applyAlignment="1">
      <alignment horizontal="right" vertical="top"/>
    </xf>
    <xf numFmtId="171" fontId="59" fillId="0" borderId="0" xfId="5" applyNumberFormat="1" applyFont="1" applyAlignment="1">
      <alignment horizontal="left" vertical="top"/>
    </xf>
    <xf numFmtId="0" fontId="59" fillId="0" borderId="0" xfId="5" applyFont="1" applyAlignment="1">
      <alignment horizontal="justify" vertical="top" wrapText="1"/>
    </xf>
    <xf numFmtId="0" fontId="59" fillId="0" borderId="0" xfId="5" applyFont="1" applyAlignment="1">
      <alignment horizontal="center"/>
    </xf>
    <xf numFmtId="4" fontId="59" fillId="0" borderId="0" xfId="5" applyNumberFormat="1" applyFont="1" applyAlignment="1">
      <alignment horizontal="right"/>
    </xf>
    <xf numFmtId="170" fontId="59" fillId="0" borderId="0" xfId="5" applyNumberFormat="1" applyFont="1" applyAlignment="1">
      <alignment horizontal="right"/>
    </xf>
    <xf numFmtId="0" fontId="59" fillId="0" borderId="0" xfId="5" applyFont="1" applyAlignment="1">
      <alignment horizontal="right" vertical="top"/>
    </xf>
    <xf numFmtId="170" fontId="59" fillId="0" borderId="0" xfId="5" applyNumberFormat="1" applyFont="1"/>
    <xf numFmtId="0" fontId="59" fillId="0" borderId="0" xfId="5" applyFont="1" applyAlignment="1">
      <alignment horizontal="right"/>
    </xf>
    <xf numFmtId="4" fontId="59" fillId="0" borderId="0" xfId="3" applyNumberFormat="1" applyFont="1"/>
    <xf numFmtId="0" fontId="62" fillId="0" borderId="0" xfId="5" applyFont="1"/>
    <xf numFmtId="0" fontId="58" fillId="0" borderId="0" xfId="5" applyFont="1"/>
    <xf numFmtId="170" fontId="58" fillId="0" borderId="0" xfId="5" applyNumberFormat="1" applyFont="1"/>
    <xf numFmtId="0" fontId="62" fillId="0" borderId="60" xfId="5" applyFont="1" applyBorder="1"/>
    <xf numFmtId="0" fontId="58" fillId="0" borderId="60" xfId="5" applyFont="1" applyBorder="1" applyAlignment="1">
      <alignment horizontal="left"/>
    </xf>
    <xf numFmtId="0" fontId="58" fillId="0" borderId="60" xfId="5" applyFont="1" applyBorder="1"/>
    <xf numFmtId="4" fontId="58" fillId="0" borderId="60" xfId="5" applyNumberFormat="1" applyFont="1" applyBorder="1"/>
    <xf numFmtId="0" fontId="58" fillId="0" borderId="0" xfId="5" applyFont="1" applyAlignment="1">
      <alignment horizontal="left"/>
    </xf>
    <xf numFmtId="0" fontId="58" fillId="0" borderId="0" xfId="3" applyFont="1" applyAlignment="1">
      <alignment horizontal="right" vertical="top"/>
    </xf>
    <xf numFmtId="4" fontId="58" fillId="0" borderId="60" xfId="5" applyNumberFormat="1" applyFont="1" applyBorder="1" applyAlignment="1">
      <alignment horizontal="right"/>
    </xf>
    <xf numFmtId="171" fontId="62" fillId="0" borderId="0" xfId="5" applyNumberFormat="1" applyFont="1" applyAlignment="1">
      <alignment horizontal="center" vertical="top"/>
    </xf>
    <xf numFmtId="171" fontId="62" fillId="0" borderId="60" xfId="5" applyNumberFormat="1" applyFont="1" applyBorder="1" applyAlignment="1">
      <alignment horizontal="center" vertical="top"/>
    </xf>
    <xf numFmtId="0" fontId="62" fillId="0" borderId="0" xfId="3" applyFont="1" applyAlignment="1">
      <alignment horizontal="right" vertical="top"/>
    </xf>
    <xf numFmtId="0" fontId="62" fillId="0" borderId="61" xfId="5" applyFont="1" applyBorder="1"/>
    <xf numFmtId="0" fontId="63" fillId="0" borderId="0" xfId="0" applyFont="1" applyAlignment="1">
      <alignment vertical="center"/>
    </xf>
    <xf numFmtId="0" fontId="63" fillId="6" borderId="0" xfId="0" applyFont="1" applyFill="1" applyAlignment="1">
      <alignment vertical="center"/>
    </xf>
    <xf numFmtId="0" fontId="59" fillId="0" borderId="62" xfId="0" applyFont="1" applyBorder="1" applyAlignment="1">
      <alignment horizontal="center" vertical="center" shrinkToFit="1"/>
    </xf>
    <xf numFmtId="4" fontId="59" fillId="0" borderId="62" xfId="0" applyNumberFormat="1" applyFont="1" applyBorder="1" applyAlignment="1">
      <alignment horizontal="center" vertical="center"/>
    </xf>
    <xf numFmtId="4" fontId="59" fillId="0" borderId="63" xfId="0" applyNumberFormat="1" applyFont="1" applyBorder="1" applyAlignment="1">
      <alignment horizontal="center" vertical="center"/>
    </xf>
    <xf numFmtId="0" fontId="59" fillId="0" borderId="0" xfId="3" applyFont="1" applyAlignment="1">
      <alignment horizontal="right" vertical="top"/>
    </xf>
    <xf numFmtId="0" fontId="59" fillId="0" borderId="0" xfId="3" applyFont="1"/>
    <xf numFmtId="0" fontId="63" fillId="0" borderId="0" xfId="3" applyFont="1"/>
    <xf numFmtId="0" fontId="65" fillId="0" borderId="0" xfId="0" applyFont="1"/>
    <xf numFmtId="0" fontId="59" fillId="0" borderId="0" xfId="5" applyFont="1" applyAlignment="1">
      <alignment horizontal="right" vertical="top" wrapText="1"/>
    </xf>
    <xf numFmtId="171" fontId="59" fillId="0" borderId="0" xfId="0" applyNumberFormat="1" applyFont="1" applyAlignment="1">
      <alignment horizontal="center" vertical="center"/>
    </xf>
    <xf numFmtId="0" fontId="59" fillId="0" borderId="0" xfId="0" applyFont="1" applyAlignment="1">
      <alignment horizontal="center" vertical="center"/>
    </xf>
    <xf numFmtId="0" fontId="59" fillId="0" borderId="0" xfId="0" applyFont="1" applyAlignment="1">
      <alignment horizontal="center" vertical="center" shrinkToFit="1"/>
    </xf>
    <xf numFmtId="4" fontId="59" fillId="0" borderId="0" xfId="0" applyNumberFormat="1" applyFont="1" applyAlignment="1">
      <alignment horizontal="center" vertical="center"/>
    </xf>
    <xf numFmtId="0" fontId="63" fillId="7" borderId="0" xfId="5" applyFont="1" applyFill="1"/>
    <xf numFmtId="0" fontId="59" fillId="7" borderId="0" xfId="5" applyFont="1" applyFill="1" applyAlignment="1">
      <alignment horizontal="left"/>
    </xf>
    <xf numFmtId="0" fontId="59" fillId="7" borderId="0" xfId="5" applyFont="1" applyFill="1"/>
    <xf numFmtId="4" fontId="59" fillId="7" borderId="0" xfId="5" applyNumberFormat="1" applyFont="1" applyFill="1"/>
    <xf numFmtId="0" fontId="63" fillId="8" borderId="60" xfId="5" applyFont="1" applyFill="1" applyBorder="1"/>
    <xf numFmtId="0" fontId="59" fillId="8" borderId="60" xfId="5" applyFont="1" applyFill="1" applyBorder="1" applyAlignment="1">
      <alignment horizontal="left"/>
    </xf>
    <xf numFmtId="0" fontId="59" fillId="8" borderId="60" xfId="5" applyFont="1" applyFill="1" applyBorder="1"/>
    <xf numFmtId="4" fontId="59" fillId="8" borderId="60" xfId="5" applyNumberFormat="1" applyFont="1" applyFill="1" applyBorder="1"/>
    <xf numFmtId="170" fontId="63" fillId="7" borderId="0" xfId="5" applyNumberFormat="1" applyFont="1" applyFill="1"/>
    <xf numFmtId="0" fontId="62" fillId="0" borderId="60" xfId="5" applyFont="1" applyBorder="1" applyAlignment="1">
      <alignment horizontal="left"/>
    </xf>
    <xf numFmtId="171" fontId="62" fillId="0" borderId="60" xfId="5" applyNumberFormat="1" applyFont="1" applyBorder="1" applyAlignment="1">
      <alignment horizontal="left"/>
    </xf>
    <xf numFmtId="0" fontId="65" fillId="0" borderId="0" xfId="0" applyFont="1" applyAlignment="1">
      <alignment horizontal="center"/>
    </xf>
    <xf numFmtId="173" fontId="59" fillId="0" borderId="0" xfId="5" applyNumberFormat="1" applyFont="1" applyAlignment="1">
      <alignment horizontal="right"/>
    </xf>
    <xf numFmtId="174" fontId="58" fillId="0" borderId="0" xfId="5" applyNumberFormat="1" applyFont="1"/>
    <xf numFmtId="4" fontId="59" fillId="7" borderId="0" xfId="5" applyNumberFormat="1" applyFont="1" applyFill="1" applyAlignment="1">
      <alignment horizontal="right"/>
    </xf>
    <xf numFmtId="0" fontId="67" fillId="0" borderId="0" xfId="0" applyFont="1" applyAlignment="1">
      <alignment horizontal="center" vertical="center" wrapText="1"/>
    </xf>
    <xf numFmtId="0" fontId="68" fillId="0" borderId="0" xfId="0" applyFont="1" applyAlignment="1">
      <alignment horizontal="center" vertical="center"/>
    </xf>
    <xf numFmtId="49" fontId="68" fillId="0" borderId="64" xfId="0" applyNumberFormat="1" applyFont="1" applyBorder="1" applyAlignment="1">
      <alignment horizontal="center" vertical="center"/>
    </xf>
    <xf numFmtId="0" fontId="68" fillId="0" borderId="65" xfId="0" applyFont="1" applyBorder="1" applyAlignment="1">
      <alignment horizontal="center" vertical="center"/>
    </xf>
    <xf numFmtId="0" fontId="68" fillId="0" borderId="66" xfId="0" applyFont="1" applyBorder="1" applyAlignment="1">
      <alignment horizontal="center" vertical="center"/>
    </xf>
    <xf numFmtId="0" fontId="68" fillId="0" borderId="67" xfId="0" applyFont="1" applyBorder="1" applyAlignment="1">
      <alignment horizontal="center" vertical="center"/>
    </xf>
    <xf numFmtId="0" fontId="68" fillId="0" borderId="68" xfId="0" applyFont="1" applyBorder="1" applyAlignment="1">
      <alignment horizontal="center" vertical="center"/>
    </xf>
    <xf numFmtId="0" fontId="69" fillId="0" borderId="0" xfId="0" applyFont="1" applyAlignment="1">
      <alignment horizontal="center" vertical="center" shrinkToFit="1"/>
    </xf>
    <xf numFmtId="49" fontId="68" fillId="0" borderId="67" xfId="0" applyNumberFormat="1" applyFont="1" applyBorder="1" applyAlignment="1">
      <alignment horizontal="center" vertical="center"/>
    </xf>
    <xf numFmtId="0" fontId="68" fillId="0" borderId="69" xfId="0" applyFont="1" applyBorder="1" applyAlignment="1">
      <alignment horizontal="center" vertical="center"/>
    </xf>
    <xf numFmtId="0" fontId="68" fillId="0" borderId="60" xfId="0" applyFont="1" applyBorder="1" applyAlignment="1">
      <alignment horizontal="center" vertical="center"/>
    </xf>
    <xf numFmtId="0" fontId="68" fillId="0" borderId="70" xfId="0" applyFont="1" applyBorder="1" applyAlignment="1">
      <alignment horizontal="center" vertical="center"/>
    </xf>
    <xf numFmtId="0" fontId="16" fillId="8" borderId="0" xfId="0" applyFont="1" applyFill="1" applyAlignment="1">
      <alignment horizontal="center" vertical="center"/>
    </xf>
    <xf numFmtId="0" fontId="70" fillId="0" borderId="0" xfId="0" applyFont="1" applyAlignment="1">
      <alignment horizontal="center" vertical="center" wrapText="1"/>
    </xf>
    <xf numFmtId="0" fontId="16" fillId="0" borderId="71" xfId="0" applyFont="1" applyBorder="1" applyAlignment="1">
      <alignment horizontal="left" vertical="center" shrinkToFit="1"/>
    </xf>
    <xf numFmtId="0" fontId="15" fillId="0" borderId="8" xfId="0" applyFont="1" applyBorder="1" applyAlignment="1">
      <alignment horizontal="left" vertical="center"/>
    </xf>
    <xf numFmtId="0" fontId="23" fillId="0" borderId="0" xfId="0" applyFont="1" applyAlignment="1">
      <alignment horizontal="center"/>
    </xf>
    <xf numFmtId="0" fontId="17" fillId="0" borderId="72" xfId="0" applyFont="1" applyBorder="1" applyAlignment="1">
      <alignment horizontal="center" vertical="center"/>
    </xf>
    <xf numFmtId="0" fontId="6" fillId="0" borderId="3" xfId="0" applyFont="1" applyBorder="1" applyAlignment="1">
      <alignment horizontal="left"/>
    </xf>
    <xf numFmtId="0" fontId="15" fillId="0" borderId="5" xfId="0" applyFont="1" applyBorder="1" applyAlignment="1">
      <alignment horizontal="left" vertical="center"/>
    </xf>
    <xf numFmtId="0" fontId="0" fillId="0" borderId="5" xfId="0" applyBorder="1" applyAlignment="1">
      <alignment horizontal="left"/>
    </xf>
    <xf numFmtId="0" fontId="18" fillId="0" borderId="8" xfId="0" applyFont="1" applyBorder="1" applyAlignment="1">
      <alignment horizontal="center" vertical="center"/>
    </xf>
    <xf numFmtId="2" fontId="1" fillId="0" borderId="0" xfId="0" applyNumberFormat="1" applyFont="1" applyAlignment="1">
      <alignment horizontal="center"/>
    </xf>
    <xf numFmtId="0" fontId="6" fillId="0" borderId="0" xfId="0" applyFont="1" applyAlignment="1">
      <alignment horizontal="center"/>
    </xf>
    <xf numFmtId="0" fontId="62" fillId="0" borderId="60" xfId="5" applyFont="1" applyBorder="1" applyAlignment="1">
      <alignment horizontal="left" wrapText="1"/>
    </xf>
    <xf numFmtId="174" fontId="62" fillId="0" borderId="60" xfId="5" applyNumberFormat="1" applyFont="1" applyBorder="1" applyAlignment="1">
      <alignment horizontal="right"/>
    </xf>
    <xf numFmtId="171" fontId="59" fillId="0" borderId="62" xfId="0" applyNumberFormat="1" applyFont="1" applyBorder="1" applyAlignment="1">
      <alignment horizontal="center" vertical="center"/>
    </xf>
    <xf numFmtId="0" fontId="59" fillId="0" borderId="63" xfId="0" applyFont="1" applyBorder="1" applyAlignment="1">
      <alignment horizontal="center" vertical="center"/>
    </xf>
    <xf numFmtId="0" fontId="59" fillId="0" borderId="76" xfId="0" applyFont="1" applyBorder="1" applyAlignment="1">
      <alignment horizontal="center" vertical="center"/>
    </xf>
    <xf numFmtId="0" fontId="59" fillId="0" borderId="77" xfId="0" applyFont="1" applyBorder="1" applyAlignment="1">
      <alignment horizontal="center" vertical="center"/>
    </xf>
    <xf numFmtId="171" fontId="63" fillId="7" borderId="0" xfId="5" applyNumberFormat="1" applyFont="1" applyFill="1" applyAlignment="1">
      <alignment horizontal="center"/>
    </xf>
    <xf numFmtId="170" fontId="63" fillId="7" borderId="0" xfId="5" applyNumberFormat="1" applyFont="1" applyFill="1" applyAlignment="1">
      <alignment horizontal="right"/>
    </xf>
    <xf numFmtId="0" fontId="63" fillId="0" borderId="0" xfId="5" applyFont="1" applyAlignment="1">
      <alignment horizontal="justify" vertical="top" wrapText="1"/>
    </xf>
    <xf numFmtId="0" fontId="59" fillId="0" borderId="0" xfId="5" applyFont="1" applyAlignment="1">
      <alignment horizontal="justify" vertical="top" wrapText="1"/>
    </xf>
    <xf numFmtId="0" fontId="59" fillId="0" borderId="0" xfId="5" applyFont="1" applyAlignment="1">
      <alignment horizontal="left" vertical="top" wrapText="1"/>
    </xf>
    <xf numFmtId="171" fontId="63" fillId="7" borderId="60" xfId="5" applyNumberFormat="1" applyFont="1" applyFill="1" applyBorder="1" applyAlignment="1">
      <alignment horizontal="center"/>
    </xf>
    <xf numFmtId="0" fontId="63" fillId="7" borderId="60" xfId="5" applyFont="1" applyFill="1" applyBorder="1" applyAlignment="1">
      <alignment horizontal="left" wrapText="1"/>
    </xf>
    <xf numFmtId="173" fontId="63" fillId="7" borderId="60" xfId="5" applyNumberFormat="1" applyFont="1" applyFill="1" applyBorder="1" applyAlignment="1">
      <alignment horizontal="right"/>
    </xf>
    <xf numFmtId="174" fontId="63" fillId="7" borderId="60" xfId="5" applyNumberFormat="1" applyFont="1" applyFill="1" applyBorder="1" applyAlignment="1">
      <alignment horizontal="right"/>
    </xf>
    <xf numFmtId="170" fontId="62" fillId="0" borderId="60" xfId="5" applyNumberFormat="1" applyFont="1" applyBorder="1" applyAlignment="1">
      <alignment horizontal="right"/>
    </xf>
    <xf numFmtId="0" fontId="65" fillId="0" borderId="0" xfId="0" applyFont="1" applyAlignment="1">
      <alignment horizontal="center"/>
    </xf>
    <xf numFmtId="171" fontId="63" fillId="8" borderId="60" xfId="5" applyNumberFormat="1" applyFont="1" applyFill="1" applyBorder="1" applyAlignment="1">
      <alignment horizontal="center"/>
    </xf>
    <xf numFmtId="49" fontId="68" fillId="0" borderId="73" xfId="0" applyNumberFormat="1" applyFont="1" applyBorder="1" applyAlignment="1">
      <alignment horizontal="center" vertical="center"/>
    </xf>
    <xf numFmtId="0" fontId="68" fillId="0" borderId="74" xfId="0" applyFont="1" applyBorder="1" applyAlignment="1">
      <alignment horizontal="center" vertical="center"/>
    </xf>
    <xf numFmtId="0" fontId="68" fillId="0" borderId="75" xfId="0" applyFont="1" applyBorder="1" applyAlignment="1">
      <alignment horizontal="center" vertical="center"/>
    </xf>
    <xf numFmtId="0" fontId="68" fillId="8" borderId="0" xfId="0" applyFont="1" applyFill="1" applyAlignment="1">
      <alignment horizontal="center" vertical="center"/>
    </xf>
    <xf numFmtId="174" fontId="63" fillId="8" borderId="60" xfId="5" applyNumberFormat="1" applyFont="1" applyFill="1" applyBorder="1" applyAlignment="1">
      <alignment horizontal="right"/>
    </xf>
    <xf numFmtId="0" fontId="62" fillId="0" borderId="61" xfId="5" applyFont="1" applyBorder="1" applyAlignment="1">
      <alignment horizontal="right" vertical="center"/>
    </xf>
    <xf numFmtId="174" fontId="62" fillId="0" borderId="61" xfId="5" applyNumberFormat="1" applyFont="1" applyBorder="1" applyAlignment="1">
      <alignment horizontal="right" vertical="center"/>
    </xf>
    <xf numFmtId="0" fontId="1" fillId="0" borderId="0" xfId="0" applyFont="1" applyAlignment="1">
      <alignment horizontal="justify" vertical="top" wrapText="1"/>
    </xf>
    <xf numFmtId="0" fontId="1" fillId="0" borderId="82" xfId="0" applyFont="1" applyBorder="1" applyAlignment="1">
      <alignment horizontal="center"/>
    </xf>
    <xf numFmtId="2" fontId="1" fillId="0" borderId="82" xfId="0" applyNumberFormat="1" applyFont="1" applyBorder="1" applyAlignment="1">
      <alignment horizontal="center"/>
    </xf>
    <xf numFmtId="0" fontId="1" fillId="0" borderId="44" xfId="0" applyFont="1" applyBorder="1" applyAlignment="1">
      <alignment horizontal="center"/>
    </xf>
    <xf numFmtId="2" fontId="1" fillId="0" borderId="78" xfId="0" applyNumberFormat="1" applyFont="1" applyBorder="1" applyAlignment="1">
      <alignment horizontal="center"/>
    </xf>
    <xf numFmtId="0" fontId="23" fillId="0" borderId="0" xfId="0" applyFont="1" applyAlignment="1">
      <alignment horizontal="center" wrapText="1"/>
    </xf>
    <xf numFmtId="0" fontId="17" fillId="4" borderId="72" xfId="0" applyFont="1" applyFill="1" applyBorder="1" applyAlignment="1">
      <alignment horizontal="center" vertical="center"/>
    </xf>
    <xf numFmtId="0" fontId="9" fillId="0" borderId="0" xfId="0" applyFont="1" applyAlignment="1">
      <alignment horizontal="left"/>
    </xf>
    <xf numFmtId="0" fontId="9" fillId="2" borderId="37" xfId="0" applyFont="1" applyFill="1" applyBorder="1" applyAlignment="1">
      <alignment horizontal="left"/>
    </xf>
    <xf numFmtId="2" fontId="9" fillId="2" borderId="37" xfId="0" applyNumberFormat="1" applyFont="1" applyFill="1" applyBorder="1" applyAlignment="1">
      <alignment horizontal="right"/>
    </xf>
    <xf numFmtId="0" fontId="1" fillId="0" borderId="0" xfId="0" applyFont="1" applyAlignment="1">
      <alignment horizontal="center"/>
    </xf>
    <xf numFmtId="0" fontId="1" fillId="0" borderId="0" xfId="0" applyFont="1" applyAlignment="1">
      <alignment horizontal="left"/>
    </xf>
    <xf numFmtId="2" fontId="1" fillId="0" borderId="0" xfId="0" applyNumberFormat="1" applyFont="1" applyAlignment="1">
      <alignment horizontal="right"/>
    </xf>
    <xf numFmtId="0" fontId="1" fillId="0" borderId="79" xfId="0" applyFont="1" applyBorder="1" applyAlignment="1">
      <alignment horizontal="center"/>
    </xf>
    <xf numFmtId="0" fontId="1" fillId="0" borderId="80" xfId="0" applyFont="1" applyBorder="1" applyAlignment="1">
      <alignment horizontal="center"/>
    </xf>
    <xf numFmtId="2" fontId="1" fillId="0" borderId="81" xfId="0" applyNumberFormat="1" applyFont="1" applyBorder="1" applyAlignment="1">
      <alignment horizontal="center"/>
    </xf>
    <xf numFmtId="0" fontId="9" fillId="0" borderId="0" xfId="0" applyFont="1" applyAlignment="1">
      <alignment horizontal="justify" vertical="top" wrapText="1"/>
    </xf>
    <xf numFmtId="0" fontId="8" fillId="3" borderId="37" xfId="0" applyFont="1" applyFill="1" applyBorder="1" applyAlignment="1">
      <alignment horizontal="center"/>
    </xf>
    <xf numFmtId="2" fontId="9" fillId="3" borderId="37" xfId="0" applyNumberFormat="1" applyFont="1" applyFill="1" applyBorder="1" applyAlignment="1">
      <alignment horizontal="right"/>
    </xf>
    <xf numFmtId="0" fontId="9" fillId="0" borderId="0" xfId="0" applyFont="1" applyAlignment="1">
      <alignment horizontal="left" vertical="top" wrapText="1"/>
    </xf>
    <xf numFmtId="0" fontId="4" fillId="0" borderId="0" xfId="0" applyFont="1" applyAlignment="1">
      <alignment horizontal="justify" vertical="top" wrapText="1"/>
    </xf>
    <xf numFmtId="0" fontId="3" fillId="5" borderId="0" xfId="0" applyFont="1" applyFill="1" applyAlignment="1">
      <alignment horizontal="center"/>
    </xf>
    <xf numFmtId="0" fontId="38" fillId="2" borderId="37" xfId="0" applyFont="1" applyFill="1" applyBorder="1" applyAlignment="1">
      <alignment horizontal="left"/>
    </xf>
    <xf numFmtId="2" fontId="38" fillId="2" borderId="37" xfId="0" applyNumberFormat="1" applyFont="1" applyFill="1" applyBorder="1" applyAlignment="1">
      <alignment horizontal="right"/>
    </xf>
    <xf numFmtId="0" fontId="1" fillId="0" borderId="0" xfId="0" applyFont="1" applyAlignment="1">
      <alignment horizontal="center" shrinkToFit="1"/>
    </xf>
    <xf numFmtId="0" fontId="8" fillId="0" borderId="90" xfId="0" applyFont="1" applyBorder="1" applyAlignment="1">
      <alignment horizontal="left" vertical="center"/>
    </xf>
    <xf numFmtId="0" fontId="8" fillId="0" borderId="90" xfId="0" applyFont="1" applyBorder="1" applyAlignment="1">
      <alignment horizontal="center" vertical="center"/>
    </xf>
    <xf numFmtId="2" fontId="2" fillId="0" borderId="44" xfId="0" applyNumberFormat="1" applyFont="1" applyBorder="1" applyAlignment="1">
      <alignment horizontal="center" vertical="center" shrinkToFit="1"/>
    </xf>
    <xf numFmtId="2" fontId="8" fillId="0" borderId="44" xfId="0" applyNumberFormat="1" applyFont="1" applyBorder="1" applyAlignment="1">
      <alignment horizontal="center" vertical="center"/>
    </xf>
    <xf numFmtId="0" fontId="2" fillId="0" borderId="44" xfId="0" applyFont="1" applyBorder="1" applyAlignment="1">
      <alignment horizontal="left" vertical="center"/>
    </xf>
    <xf numFmtId="2" fontId="2" fillId="0" borderId="88" xfId="0" applyNumberFormat="1" applyFont="1" applyBorder="1" applyAlignment="1">
      <alignment horizontal="center" vertical="center" shrinkToFit="1"/>
    </xf>
    <xf numFmtId="2" fontId="8" fillId="0" borderId="88" xfId="0" applyNumberFormat="1" applyFont="1" applyBorder="1" applyAlignment="1">
      <alignment horizontal="center" vertical="center"/>
    </xf>
    <xf numFmtId="2" fontId="2" fillId="0" borderId="87" xfId="0" applyNumberFormat="1" applyFont="1" applyBorder="1" applyAlignment="1">
      <alignment horizontal="center" vertical="center" shrinkToFit="1"/>
    </xf>
    <xf numFmtId="2" fontId="8" fillId="0" borderId="87" xfId="0" applyNumberFormat="1" applyFont="1" applyBorder="1" applyAlignment="1">
      <alignment horizontal="center" vertical="center"/>
    </xf>
    <xf numFmtId="2" fontId="8" fillId="0" borderId="0" xfId="0" applyNumberFormat="1" applyFont="1" applyAlignment="1">
      <alignment horizontal="center" vertical="center"/>
    </xf>
    <xf numFmtId="0" fontId="2" fillId="0" borderId="89" xfId="0" applyFont="1" applyBorder="1" applyAlignment="1">
      <alignment horizontal="left" vertical="center" shrinkToFit="1"/>
    </xf>
    <xf numFmtId="0" fontId="2" fillId="0" borderId="87" xfId="0" applyFont="1" applyBorder="1" applyAlignment="1">
      <alignment horizontal="left" vertical="center"/>
    </xf>
    <xf numFmtId="2" fontId="2" fillId="0" borderId="89" xfId="0" applyNumberFormat="1" applyFont="1" applyBorder="1" applyAlignment="1">
      <alignment horizontal="center" vertical="center" shrinkToFit="1"/>
    </xf>
    <xf numFmtId="2" fontId="8" fillId="0" borderId="89" xfId="0" applyNumberFormat="1" applyFont="1" applyBorder="1" applyAlignment="1">
      <alignment horizontal="center" vertical="center"/>
    </xf>
    <xf numFmtId="0" fontId="2" fillId="0" borderId="88" xfId="0" applyFont="1" applyBorder="1" applyAlignment="1">
      <alignment horizontal="left" vertical="center"/>
    </xf>
    <xf numFmtId="0" fontId="2" fillId="0" borderId="89" xfId="0" applyFont="1" applyBorder="1" applyAlignment="1">
      <alignment horizontal="left" vertical="center"/>
    </xf>
    <xf numFmtId="0" fontId="2" fillId="0" borderId="86" xfId="0" applyFont="1" applyBorder="1" applyAlignment="1">
      <alignment horizontal="left" vertical="center"/>
    </xf>
    <xf numFmtId="2" fontId="2" fillId="0" borderId="86" xfId="0" applyNumberFormat="1" applyFont="1" applyBorder="1" applyAlignment="1">
      <alignment horizontal="center" vertical="center" shrinkToFit="1"/>
    </xf>
    <xf numFmtId="2" fontId="8" fillId="0" borderId="86" xfId="0" applyNumberFormat="1" applyFont="1" applyBorder="1" applyAlignment="1">
      <alignment horizontal="center" vertical="center"/>
    </xf>
    <xf numFmtId="2" fontId="2" fillId="0" borderId="82" xfId="0" applyNumberFormat="1" applyFont="1" applyBorder="1" applyAlignment="1">
      <alignment horizontal="center" vertical="center" shrinkToFit="1"/>
    </xf>
    <xf numFmtId="2" fontId="8" fillId="0" borderId="82" xfId="0" applyNumberFormat="1" applyFont="1" applyBorder="1" applyAlignment="1">
      <alignment horizontal="center" vertical="center"/>
    </xf>
    <xf numFmtId="2" fontId="8" fillId="2" borderId="37" xfId="0" applyNumberFormat="1" applyFont="1" applyFill="1" applyBorder="1" applyAlignment="1">
      <alignment horizontal="center" vertical="center"/>
    </xf>
    <xf numFmtId="4" fontId="8" fillId="0" borderId="0" xfId="0" applyNumberFormat="1" applyFont="1" applyAlignment="1">
      <alignment horizontal="right"/>
    </xf>
    <xf numFmtId="0" fontId="8" fillId="2" borderId="49" xfId="0" applyFont="1" applyFill="1" applyBorder="1" applyAlignment="1">
      <alignment horizontal="left"/>
    </xf>
    <xf numFmtId="4" fontId="24" fillId="2" borderId="37" xfId="0" applyNumberFormat="1" applyFont="1" applyFill="1" applyBorder="1" applyAlignment="1">
      <alignment horizontal="center"/>
    </xf>
    <xf numFmtId="0" fontId="24" fillId="2" borderId="50" xfId="0" applyFont="1" applyFill="1" applyBorder="1" applyAlignment="1">
      <alignment horizontal="center"/>
    </xf>
    <xf numFmtId="0" fontId="2" fillId="0" borderId="82" xfId="0" applyFont="1" applyBorder="1" applyAlignment="1">
      <alignment horizontal="left" vertical="center"/>
    </xf>
    <xf numFmtId="2" fontId="2" fillId="0" borderId="78" xfId="0" applyNumberFormat="1" applyFont="1" applyBorder="1" applyAlignment="1">
      <alignment horizontal="center" vertical="center" shrinkToFit="1"/>
    </xf>
    <xf numFmtId="2" fontId="8" fillId="0" borderId="78" xfId="0" applyNumberFormat="1" applyFont="1" applyBorder="1" applyAlignment="1">
      <alignment horizontal="center" vertical="center"/>
    </xf>
    <xf numFmtId="0" fontId="9" fillId="0" borderId="85" xfId="0" applyFont="1" applyBorder="1" applyAlignment="1">
      <alignment horizontal="left"/>
    </xf>
    <xf numFmtId="2" fontId="8" fillId="0" borderId="59" xfId="0" applyNumberFormat="1" applyFont="1" applyBorder="1" applyAlignment="1">
      <alignment horizontal="right"/>
    </xf>
    <xf numFmtId="0" fontId="2" fillId="0" borderId="78" xfId="0" applyFont="1" applyBorder="1" applyAlignment="1">
      <alignment horizontal="left" vertical="center"/>
    </xf>
    <xf numFmtId="0" fontId="1" fillId="0" borderId="33" xfId="0" applyFont="1" applyBorder="1" applyAlignment="1">
      <alignment horizontal="center"/>
    </xf>
    <xf numFmtId="2" fontId="8" fillId="0" borderId="33" xfId="0" applyNumberFormat="1" applyFont="1" applyBorder="1" applyAlignment="1">
      <alignment horizontal="right"/>
    </xf>
    <xf numFmtId="0" fontId="8" fillId="0" borderId="83" xfId="0" applyFont="1" applyBorder="1" applyAlignment="1">
      <alignment horizontal="left"/>
    </xf>
    <xf numFmtId="2" fontId="8" fillId="0" borderId="84" xfId="0" applyNumberFormat="1" applyFont="1" applyBorder="1" applyAlignment="1">
      <alignment horizontal="right"/>
    </xf>
    <xf numFmtId="0" fontId="24" fillId="0" borderId="83" xfId="0" applyFont="1" applyBorder="1" applyAlignment="1">
      <alignment horizontal="left"/>
    </xf>
    <xf numFmtId="2" fontId="4" fillId="0" borderId="84" xfId="0" applyNumberFormat="1" applyFont="1" applyBorder="1" applyAlignment="1">
      <alignment horizontal="right"/>
    </xf>
    <xf numFmtId="4" fontId="23" fillId="0" borderId="0" xfId="2" applyNumberFormat="1" applyFont="1" applyAlignment="1">
      <alignment horizontal="center"/>
    </xf>
    <xf numFmtId="0" fontId="17" fillId="4" borderId="44" xfId="0" applyFont="1" applyFill="1" applyBorder="1" applyAlignment="1">
      <alignment horizontal="center" vertical="center"/>
    </xf>
    <xf numFmtId="0" fontId="42" fillId="0" borderId="5" xfId="0" applyFont="1" applyBorder="1" applyAlignment="1">
      <alignment horizontal="left" vertical="center"/>
    </xf>
    <xf numFmtId="0" fontId="9" fillId="0" borderId="0" xfId="7" applyFont="1" applyAlignment="1">
      <alignment horizontal="justify" vertical="top" wrapText="1"/>
    </xf>
    <xf numFmtId="0" fontId="1" fillId="0" borderId="0" xfId="7" applyFont="1" applyAlignment="1">
      <alignment horizontal="justify" vertical="top" wrapText="1"/>
    </xf>
    <xf numFmtId="167" fontId="45" fillId="0" borderId="0" xfId="0" applyNumberFormat="1" applyFont="1" applyAlignment="1">
      <alignment horizontal="center" vertical="top"/>
    </xf>
    <xf numFmtId="167" fontId="45" fillId="0" borderId="0" xfId="7" applyNumberFormat="1" applyFont="1" applyAlignment="1">
      <alignment horizontal="center" vertical="top"/>
    </xf>
    <xf numFmtId="0" fontId="49" fillId="0" borderId="0" xfId="7" applyFont="1" applyAlignment="1">
      <alignment horizontal="justify" vertical="top" wrapText="1"/>
    </xf>
    <xf numFmtId="165" fontId="1" fillId="0" borderId="0" xfId="0" applyNumberFormat="1" applyFont="1" applyAlignment="1">
      <alignment horizontal="justify" vertical="top" wrapText="1"/>
    </xf>
    <xf numFmtId="49" fontId="45" fillId="0" borderId="0" xfId="0" applyNumberFormat="1" applyFont="1" applyAlignment="1">
      <alignment horizontal="center"/>
    </xf>
    <xf numFmtId="0" fontId="24" fillId="0" borderId="27" xfId="0" applyFont="1" applyBorder="1" applyAlignment="1">
      <alignment horizontal="left" vertical="center" wrapText="1"/>
    </xf>
    <xf numFmtId="0" fontId="26" fillId="4" borderId="91" xfId="4" applyFont="1" applyFill="1" applyBorder="1" applyAlignment="1">
      <alignment horizontal="center" vertical="center"/>
    </xf>
    <xf numFmtId="0" fontId="23" fillId="0" borderId="13" xfId="0" applyFont="1" applyBorder="1" applyAlignment="1">
      <alignment horizontal="left"/>
    </xf>
    <xf numFmtId="0" fontId="29" fillId="0" borderId="92" xfId="0" applyFont="1" applyBorder="1" applyAlignment="1">
      <alignment horizontal="left" vertical="center"/>
    </xf>
    <xf numFmtId="167" fontId="45" fillId="0" borderId="7" xfId="0" applyNumberFormat="1" applyFont="1" applyBorder="1" applyAlignment="1">
      <alignment horizontal="center" vertical="top"/>
    </xf>
    <xf numFmtId="4" fontId="23" fillId="0" borderId="0" xfId="0" applyNumberFormat="1" applyFont="1" applyAlignment="1">
      <alignment horizontal="center"/>
    </xf>
    <xf numFmtId="169" fontId="9" fillId="0" borderId="7" xfId="0" applyNumberFormat="1" applyFont="1" applyBorder="1" applyAlignment="1">
      <alignment horizontal="right"/>
    </xf>
    <xf numFmtId="49" fontId="45" fillId="0" borderId="7" xfId="0" applyNumberFormat="1" applyFont="1" applyBorder="1" applyAlignment="1">
      <alignment horizontal="center"/>
    </xf>
    <xf numFmtId="0" fontId="24" fillId="0" borderId="59" xfId="0" applyFont="1" applyBorder="1" applyAlignment="1">
      <alignment horizontal="left" vertical="center"/>
    </xf>
    <xf numFmtId="169" fontId="24" fillId="0" borderId="59" xfId="0" applyNumberFormat="1" applyFont="1" applyBorder="1" applyAlignment="1">
      <alignment horizontal="right" vertical="center"/>
    </xf>
    <xf numFmtId="169" fontId="9" fillId="0" borderId="7" xfId="1" applyNumberFormat="1" applyFont="1" applyBorder="1" applyAlignment="1">
      <alignment horizontal="right"/>
    </xf>
    <xf numFmtId="0" fontId="1" fillId="0" borderId="0" xfId="1" applyFont="1" applyAlignment="1">
      <alignment horizontal="left" vertical="top" wrapText="1"/>
    </xf>
    <xf numFmtId="2" fontId="1" fillId="0" borderId="0" xfId="1" applyNumberFormat="1" applyFont="1" applyAlignment="1">
      <alignment horizontal="right"/>
    </xf>
    <xf numFmtId="0" fontId="1" fillId="0" borderId="0" xfId="1" applyFont="1" applyAlignment="1">
      <alignment horizontal="justify" vertical="top" wrapText="1"/>
    </xf>
    <xf numFmtId="1" fontId="1" fillId="0" borderId="0" xfId="1" applyNumberFormat="1" applyFont="1" applyAlignment="1">
      <alignment horizontal="right"/>
    </xf>
    <xf numFmtId="4" fontId="1" fillId="0" borderId="0" xfId="1" applyNumberFormat="1" applyFont="1" applyAlignment="1">
      <alignment horizontal="right"/>
    </xf>
    <xf numFmtId="165" fontId="1" fillId="0" borderId="0" xfId="1" applyNumberFormat="1" applyFont="1" applyAlignment="1">
      <alignment horizontal="justify" vertical="top" wrapText="1"/>
    </xf>
    <xf numFmtId="0" fontId="1" fillId="0" borderId="0" xfId="1" applyFont="1" applyAlignment="1">
      <alignment horizontal="left"/>
    </xf>
    <xf numFmtId="3" fontId="1" fillId="0" borderId="0" xfId="0" applyNumberFormat="1" applyFont="1" applyAlignment="1">
      <alignment horizontal="right"/>
    </xf>
    <xf numFmtId="3" fontId="1" fillId="0" borderId="0" xfId="1" applyNumberFormat="1" applyFont="1" applyAlignment="1">
      <alignment horizontal="right"/>
    </xf>
    <xf numFmtId="1" fontId="1" fillId="0" borderId="0" xfId="0" applyNumberFormat="1" applyFont="1" applyAlignment="1">
      <alignment horizontal="right"/>
    </xf>
    <xf numFmtId="0" fontId="1" fillId="0" borderId="0" xfId="0" applyFont="1" applyAlignment="1">
      <alignment horizontal="left" shrinkToFit="1"/>
    </xf>
    <xf numFmtId="0" fontId="0" fillId="0" borderId="0" xfId="1" applyFont="1" applyAlignment="1">
      <alignment horizontal="left"/>
    </xf>
    <xf numFmtId="0" fontId="21" fillId="0" borderId="0" xfId="1" applyFont="1" applyAlignment="1">
      <alignment horizontal="left"/>
    </xf>
    <xf numFmtId="0" fontId="8" fillId="0" borderId="93" xfId="4" applyFont="1" applyBorder="1" applyAlignment="1">
      <alignment horizontal="center" vertical="center" wrapText="1"/>
    </xf>
    <xf numFmtId="0" fontId="54" fillId="0" borderId="18" xfId="4" applyFont="1" applyBorder="1" applyAlignment="1">
      <alignment horizontal="left" vertical="top"/>
    </xf>
    <xf numFmtId="0" fontId="54" fillId="0" borderId="93" xfId="4" applyFont="1" applyBorder="1" applyAlignment="1">
      <alignment horizontal="left" vertical="top" wrapText="1"/>
    </xf>
    <xf numFmtId="0" fontId="54" fillId="0" borderId="94" xfId="4" applyFont="1" applyBorder="1" applyAlignment="1">
      <alignment horizontal="right" vertical="top"/>
    </xf>
    <xf numFmtId="0" fontId="54" fillId="0" borderId="7" xfId="4" applyFont="1" applyBorder="1" applyAlignment="1">
      <alignment horizontal="left" vertical="top"/>
    </xf>
    <xf numFmtId="0" fontId="54" fillId="0" borderId="6" xfId="4" applyFont="1" applyBorder="1" applyAlignment="1">
      <alignment horizontal="right" vertical="top"/>
    </xf>
    <xf numFmtId="0" fontId="54" fillId="0" borderId="8" xfId="4" applyFont="1" applyBorder="1" applyAlignment="1">
      <alignment horizontal="left" vertical="top"/>
    </xf>
    <xf numFmtId="0" fontId="30" fillId="4" borderId="78" xfId="4" applyFont="1" applyFill="1" applyBorder="1" applyAlignment="1">
      <alignment horizontal="center" vertical="center"/>
    </xf>
    <xf numFmtId="0" fontId="54" fillId="0" borderId="94" xfId="4" applyFont="1" applyBorder="1" applyAlignment="1">
      <alignment horizontal="left" vertical="top"/>
    </xf>
    <xf numFmtId="0" fontId="71" fillId="0" borderId="0" xfId="0" applyFont="1" applyAlignment="1">
      <alignment horizontal="center" vertical="center"/>
    </xf>
  </cellXfs>
  <cellStyles count="10">
    <cellStyle name="Normal_9833-3T" xfId="1"/>
    <cellStyle name="Normal_9846_0" xfId="2"/>
    <cellStyle name="Normal_9846_0 2" xfId="3"/>
    <cellStyle name="Normal_sast_1" xfId="4"/>
    <cellStyle name="Normalno" xfId="0" builtinId="0"/>
    <cellStyle name="Obično 2" xfId="5"/>
    <cellStyle name="Obično_14-05-2" xfId="6"/>
    <cellStyle name="Obično_SB_03" xfId="7"/>
    <cellStyle name="Zarez 2" xfId="8"/>
    <cellStyle name="Zarez 3"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BFBFB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209550</xdr:colOff>
      <xdr:row>5</xdr:row>
      <xdr:rowOff>9525</xdr:rowOff>
    </xdr:to>
    <xdr:pic>
      <xdr:nvPicPr>
        <xdr:cNvPr id="283111" name="Slika 6" descr="B6B.PNG">
          <a:extLst>
            <a:ext uri="{FF2B5EF4-FFF2-40B4-BE49-F238E27FC236}">
              <a16:creationId xmlns:a16="http://schemas.microsoft.com/office/drawing/2014/main" id="{B0AC646D-358A-4D8C-C05C-C6F2965D0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6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304800</xdr:colOff>
      <xdr:row>75</xdr:row>
      <xdr:rowOff>76200</xdr:rowOff>
    </xdr:to>
    <xdr:pic>
      <xdr:nvPicPr>
        <xdr:cNvPr id="273144" name="Slika 1">
          <a:extLst>
            <a:ext uri="{FF2B5EF4-FFF2-40B4-BE49-F238E27FC236}">
              <a16:creationId xmlns:a16="http://schemas.microsoft.com/office/drawing/2014/main" id="{F09B3E56-AA26-6E16-8F78-F7EAA2179F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72300" cy="994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219075</xdr:colOff>
      <xdr:row>77</xdr:row>
      <xdr:rowOff>9525</xdr:rowOff>
    </xdr:to>
    <xdr:pic>
      <xdr:nvPicPr>
        <xdr:cNvPr id="276979" name="Picture 2">
          <a:extLst>
            <a:ext uri="{FF2B5EF4-FFF2-40B4-BE49-F238E27FC236}">
              <a16:creationId xmlns:a16="http://schemas.microsoft.com/office/drawing/2014/main" id="{BC03EAE6-CE8F-3443-51CB-7D01376DCA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3958"/>
        <a:stretch>
          <a:fillRect/>
        </a:stretch>
      </xdr:blipFill>
      <xdr:spPr bwMode="auto">
        <a:xfrm>
          <a:off x="0" y="0"/>
          <a:ext cx="6553200" cy="1014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30</xdr:row>
      <xdr:rowOff>19050</xdr:rowOff>
    </xdr:from>
    <xdr:to>
      <xdr:col>20</xdr:col>
      <xdr:colOff>9525</xdr:colOff>
      <xdr:row>100</xdr:row>
      <xdr:rowOff>76200</xdr:rowOff>
    </xdr:to>
    <xdr:pic>
      <xdr:nvPicPr>
        <xdr:cNvPr id="278502" name="Picture 17">
          <a:extLst>
            <a:ext uri="{FF2B5EF4-FFF2-40B4-BE49-F238E27FC236}">
              <a16:creationId xmlns:a16="http://schemas.microsoft.com/office/drawing/2014/main" id="{88D4BE95-D62F-FC1F-F909-F2A83DB01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62400"/>
          <a:ext cx="6629400" cy="9391650"/>
        </a:xfrm>
        <a:prstGeom prst="rect">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102</xdr:row>
      <xdr:rowOff>9525</xdr:rowOff>
    </xdr:from>
    <xdr:to>
      <xdr:col>19</xdr:col>
      <xdr:colOff>857250</xdr:colOff>
      <xdr:row>169</xdr:row>
      <xdr:rowOff>114300</xdr:rowOff>
    </xdr:to>
    <xdr:pic>
      <xdr:nvPicPr>
        <xdr:cNvPr id="278503" name="Picture 14">
          <a:extLst>
            <a:ext uri="{FF2B5EF4-FFF2-40B4-BE49-F238E27FC236}">
              <a16:creationId xmlns:a16="http://schemas.microsoft.com/office/drawing/2014/main" id="{968BCC0D-FE7F-94B6-C758-0B2DE44E46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554075"/>
          <a:ext cx="6572250" cy="9039225"/>
        </a:xfrm>
        <a:prstGeom prst="rect">
          <a:avLst/>
        </a:pr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da\d\ASB_OBNOVA2001\7107_Ostoji&#263;\7107_AS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arko\D\marko\2006\06_141_BO&#381;I&#268;EVI&#262;-Bunjevac\Glavni%20projekt-ARH-BUNJEVAC%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artek\d\Kre&#353;o\NERADNI%20(D)\PODLOGE\EUROCODE\X_EC_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jo\neradni%20(d)\PODLOGE\EUROCODE\Bet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da\d\VIKTORIJA_OBNOVA_2001\4808_LUKERI&#262;_Andrija\obn_01_48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bm-7019152a317\E\2003\03_017_PNEUSTRADE\02_102_GL_ARHITEKTURA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k_površina (2)"/>
      <sheetName val="Osn-Pod"/>
      <sheetName val="Korice"/>
      <sheetName val="Sadržaj"/>
      <sheetName val="Nasl_rješ"/>
      <sheetName val="Rješenje"/>
      <sheetName val="Nasl_zat"/>
      <sheetName val="Zat_stanje"/>
      <sheetName val="Nasl_san"/>
      <sheetName val="An_konst"/>
      <sheetName val="Statika"/>
      <sheetName val="Opis"/>
      <sheetName val="01-03"/>
      <sheetName val="101-102"/>
      <sheetName val="103"/>
      <sheetName val="104"/>
      <sheetName val="105"/>
      <sheetName val="106"/>
      <sheetName val="107"/>
      <sheetName val="108"/>
      <sheetName val="201"/>
      <sheetName val="202"/>
      <sheetName val="Tem"/>
      <sheetName val="Isk_površina"/>
      <sheetName val="Nasl_ur"/>
      <sheetName val="Unut_uređenje"/>
      <sheetName val="Nasl_dok"/>
      <sheetName val="Trosk (2)"/>
      <sheetName val="Nasl_foto"/>
      <sheetName val="Nasl_foto (2)"/>
      <sheetName val="Dokaz"/>
      <sheetName val="Nasl_dok (2)"/>
      <sheetName val="Trosk"/>
      <sheetName val="Module1"/>
      <sheetName val="Osn_Pod"/>
      <sheetName val="Oporavljeno_List1"/>
      <sheetName val="List1"/>
      <sheetName val="Opis (2)"/>
      <sheetName val="01-04 (KROV)"/>
      <sheetName val="100"/>
      <sheetName val="greda_105"/>
      <sheetName val="greda_106"/>
      <sheetName val="greda_107"/>
      <sheetName val="greda_108"/>
      <sheetName val="200"/>
      <sheetName val="KONZ PL 204"/>
      <sheetName val="STUBIŠTE 205_1"/>
      <sheetName val="STUBIŠTE 205_2"/>
      <sheetName val="greda_206"/>
      <sheetName val="greda_207"/>
      <sheetName val="greda_208"/>
      <sheetName val="greda_209"/>
      <sheetName val="serk"/>
      <sheetName val="podna p."/>
      <sheetName val="SPECIFIKACIJA "/>
      <sheetName val="Predmjer"/>
      <sheetName val="Korice (3)"/>
      <sheetName val="Korice (4)"/>
      <sheetName val="SPECIFIKACIJA  (2)"/>
      <sheetName val="SPECIFIKACIJA  (3)"/>
      <sheetName val="STOLARIJA"/>
      <sheetName val="FOTO"/>
      <sheetName val="Obrazac za reviziju"/>
      <sheetName val="Nasl. trosk"/>
      <sheetName val="Isk_površina_(2)"/>
      <sheetName val="TG"/>
      <sheetName val="AB GREDA"/>
      <sheetName val="Isk_površina_(2)1"/>
      <sheetName val="Isk_površina_(2)2"/>
      <sheetName val="Isk_površina_(2)3"/>
      <sheetName val="Trosk_(2)"/>
      <sheetName val="Nasl_foto_(2)"/>
      <sheetName val="Nasl_dok_(2)"/>
      <sheetName val="Opis_(2)"/>
      <sheetName val="01-04_(KROV)"/>
      <sheetName val="KONZ_PL_204"/>
      <sheetName val="STUBIŠTE_205_1"/>
      <sheetName val="STUBIŠTE_205_2"/>
      <sheetName val="podna_p_"/>
      <sheetName val="SPECIFIKACIJA_"/>
      <sheetName val="Korice_(3)"/>
      <sheetName val="Korice_(4)"/>
      <sheetName val="SPECIFIKACIJA__(2)"/>
      <sheetName val="SPECIFIKACIJA__(3)"/>
      <sheetName val="Obrazac_za_reviziju"/>
      <sheetName val="Nasl__trosk"/>
      <sheetName val="AB_GREDA"/>
      <sheetName val="Isk_površina_(2)4"/>
      <sheetName val="Trosk_(2)1"/>
      <sheetName val="Nasl_foto_(2)1"/>
      <sheetName val="Nasl_dok_(2)1"/>
      <sheetName val="Opis_(2)1"/>
      <sheetName val="01-04_(KROV)1"/>
      <sheetName val="KONZ_PL_2041"/>
      <sheetName val="STUBIŠTE_205_11"/>
      <sheetName val="STUBIŠTE_205_21"/>
      <sheetName val="podna_p_1"/>
      <sheetName val="SPECIFIKACIJA_1"/>
      <sheetName val="Korice_(3)1"/>
      <sheetName val="Korice_(4)1"/>
      <sheetName val="SPECIFIKACIJA__(2)1"/>
      <sheetName val="SPECIFIKACIJA__(3)1"/>
      <sheetName val="Obrazac_za_reviziju1"/>
      <sheetName val="Nasl__trosk1"/>
      <sheetName val="AB_GREDA1"/>
      <sheetName val="Isk_površina_(2)5"/>
      <sheetName val="Trosk_(2)2"/>
      <sheetName val="Nasl_foto_(2)2"/>
      <sheetName val="Nasl_dok_(2)2"/>
      <sheetName val="Opis_(2)2"/>
      <sheetName val="01-04_(KROV)2"/>
      <sheetName val="KONZ_PL_2042"/>
      <sheetName val="STUBIŠTE_205_12"/>
      <sheetName val="STUBIŠTE_205_22"/>
      <sheetName val="podna_p_2"/>
      <sheetName val="SPECIFIKACIJA_2"/>
      <sheetName val="Korice_(3)2"/>
      <sheetName val="Korice_(4)2"/>
      <sheetName val="SPECIFIKACIJA__(2)2"/>
      <sheetName val="SPECIFIKACIJA__(3)2"/>
      <sheetName val="Obrazac_za_reviziju2"/>
      <sheetName val="Nasl__trosk2"/>
      <sheetName val="AB_GREDA2"/>
      <sheetName val="Isk_površina_(2)6"/>
      <sheetName val="Trosk_(2)3"/>
      <sheetName val="Nasl_foto_(2)3"/>
      <sheetName val="Nasl_dok_(2)3"/>
      <sheetName val="Opis_(2)3"/>
      <sheetName val="01-04_(KROV)3"/>
      <sheetName val="KONZ_PL_2043"/>
      <sheetName val="STUBIŠTE_205_13"/>
      <sheetName val="STUBIŠTE_205_23"/>
      <sheetName val="podna_p_3"/>
      <sheetName val="SPECIFIKACIJA_3"/>
      <sheetName val="Korice_(3)3"/>
      <sheetName val="Korice_(4)3"/>
      <sheetName val="SPECIFIKACIJA__(2)3"/>
      <sheetName val="SPECIFIKACIJA__(3)3"/>
      <sheetName val="Obrazac_za_reviziju3"/>
      <sheetName val="Nasl__trosk3"/>
      <sheetName val="AB_GREDA3"/>
      <sheetName val="Isk_površina_(2)7"/>
      <sheetName val="Trosk_(2)4"/>
      <sheetName val="Nasl_foto_(2)4"/>
      <sheetName val="Nasl_dok_(2)4"/>
      <sheetName val="Opis_(2)4"/>
      <sheetName val="01-04_(KROV)4"/>
      <sheetName val="KONZ_PL_2044"/>
      <sheetName val="STUBIŠTE_205_14"/>
      <sheetName val="STUBIŠTE_205_24"/>
      <sheetName val="podna_p_4"/>
      <sheetName val="SPECIFIKACIJA_4"/>
      <sheetName val="Korice_(3)4"/>
      <sheetName val="Korice_(4)4"/>
      <sheetName val="SPECIFIKACIJA__(2)4"/>
      <sheetName val="SPECIFIKACIJA__(3)4"/>
      <sheetName val="Obrazac_za_reviziju4"/>
      <sheetName val="Nasl__trosk4"/>
      <sheetName val="AB_GREDA4"/>
      <sheetName val="Isk_površina_(2)8"/>
      <sheetName val="Trosk_(2)5"/>
      <sheetName val="Nasl_foto_(2)5"/>
      <sheetName val="Nasl_dok_(2)5"/>
      <sheetName val="Opis_(2)5"/>
      <sheetName val="01-04_(KROV)5"/>
      <sheetName val="KONZ_PL_2045"/>
      <sheetName val="STUBIŠTE_205_15"/>
      <sheetName val="STUBIŠTE_205_25"/>
      <sheetName val="podna_p_5"/>
      <sheetName val="SPECIFIKACIJA_5"/>
      <sheetName val="Korice_(3)5"/>
      <sheetName val="Korice_(4)5"/>
      <sheetName val="SPECIFIKACIJA__(2)5"/>
      <sheetName val="SPECIFIKACIJA__(3)5"/>
      <sheetName val="Obrazac_za_reviziju5"/>
      <sheetName val="Nasl__trosk5"/>
      <sheetName val="AB_GREDA5"/>
      <sheetName val="Isk_površina_(2)9"/>
      <sheetName val="Trosk_(2)6"/>
      <sheetName val="Nasl_foto_(2)6"/>
      <sheetName val="Nasl_dok_(2)6"/>
      <sheetName val="Opis_(2)6"/>
      <sheetName val="01-04_(KROV)6"/>
      <sheetName val="KONZ_PL_2046"/>
      <sheetName val="STUBIŠTE_205_16"/>
      <sheetName val="STUBIŠTE_205_26"/>
      <sheetName val="podna_p_6"/>
      <sheetName val="SPECIFIKACIJA_6"/>
      <sheetName val="Korice_(3)6"/>
      <sheetName val="Korice_(4)6"/>
      <sheetName val="SPECIFIKACIJA__(2)6"/>
      <sheetName val="SPECIFIKACIJA__(3)6"/>
      <sheetName val="Obrazac_za_reviziju6"/>
      <sheetName val="Nasl__trosk6"/>
      <sheetName val="AB_GREDA6"/>
      <sheetName val="Isk_površina_(2)10"/>
      <sheetName val="Trosk_(2)7"/>
      <sheetName val="Nasl_foto_(2)7"/>
      <sheetName val="Nasl_dok_(2)7"/>
      <sheetName val="Opis_(2)7"/>
      <sheetName val="01-04_(KROV)7"/>
      <sheetName val="KONZ_PL_2047"/>
      <sheetName val="STUBIŠTE_205_17"/>
      <sheetName val="STUBIŠTE_205_27"/>
      <sheetName val="podna_p_7"/>
      <sheetName val="SPECIFIKACIJA_7"/>
      <sheetName val="Korice_(3)7"/>
      <sheetName val="Korice_(4)7"/>
      <sheetName val="SPECIFIKACIJA__(2)7"/>
      <sheetName val="SPECIFIKACIJA__(3)7"/>
      <sheetName val="Obrazac_za_reviziju7"/>
      <sheetName val="Nasl__trosk7"/>
      <sheetName val="AB_GREDA7"/>
      <sheetName val="Isk_površina_(2)11"/>
      <sheetName val="Trosk_(2)8"/>
      <sheetName val="Nasl_foto_(2)8"/>
      <sheetName val="Nasl_dok_(2)8"/>
      <sheetName val="Opis_(2)8"/>
      <sheetName val="01-04_(KROV)8"/>
      <sheetName val="KONZ_PL_2048"/>
      <sheetName val="STUBIŠTE_205_18"/>
      <sheetName val="STUBIŠTE_205_28"/>
      <sheetName val="podna_p_8"/>
      <sheetName val="SPECIFIKACIJA_8"/>
      <sheetName val="Korice_(3)8"/>
      <sheetName val="Korice_(4)8"/>
      <sheetName val="SPECIFIKACIJA__(2)8"/>
      <sheetName val="SPECIFIKACIJA__(3)8"/>
      <sheetName val="Obrazac_za_reviziju8"/>
      <sheetName val="Nasl__trosk8"/>
      <sheetName val="AB_GREDA8"/>
      <sheetName val="Isk_površina_(2)12"/>
      <sheetName val="Trosk_(2)9"/>
      <sheetName val="Nasl_foto_(2)9"/>
      <sheetName val="Nasl_dok_(2)9"/>
      <sheetName val="Opis_(2)9"/>
      <sheetName val="01-04_(KROV)9"/>
      <sheetName val="KONZ_PL_2049"/>
      <sheetName val="STUBIŠTE_205_19"/>
      <sheetName val="STUBIŠTE_205_29"/>
      <sheetName val="podna_p_9"/>
      <sheetName val="SPECIFIKACIJA_9"/>
      <sheetName val="Korice_(3)9"/>
      <sheetName val="Korice_(4)9"/>
      <sheetName val="SPECIFIKACIJA__(2)9"/>
      <sheetName val="SPECIFIKACIJA__(3)9"/>
      <sheetName val="Obrazac_za_reviziju9"/>
      <sheetName val="Nasl__trosk9"/>
      <sheetName val="AB_GREDA9"/>
      <sheetName val="Isk_površina_(2)13"/>
      <sheetName val="Trosk_(2)10"/>
      <sheetName val="Nasl_foto_(2)10"/>
      <sheetName val="Nasl_dok_(2)10"/>
      <sheetName val="Opis_(2)10"/>
      <sheetName val="01-04_(KROV)10"/>
      <sheetName val="KONZ_PL_20410"/>
      <sheetName val="STUBIŠTE_205_110"/>
      <sheetName val="STUBIŠTE_205_210"/>
      <sheetName val="podna_p_10"/>
      <sheetName val="SPECIFIKACIJA_10"/>
      <sheetName val="Korice_(3)10"/>
      <sheetName val="Korice_(4)10"/>
      <sheetName val="SPECIFIKACIJA__(2)10"/>
      <sheetName val="SPECIFIKACIJA__(3)10"/>
      <sheetName val="Obrazac_za_reviziju10"/>
      <sheetName val="Nasl__trosk10"/>
      <sheetName val="AB_GREDA10"/>
    </sheetNames>
    <sheetDataSet>
      <sheetData sheetId="0" refreshError="1"/>
      <sheetData sheetId="1" refreshError="1">
        <row r="5">
          <cell r="G5" t="str">
            <v>DONJA ORAOVICA</v>
          </cell>
        </row>
        <row r="7">
          <cell r="C7" t="str">
            <v>OSTOJIĆ</v>
          </cell>
          <cell r="G7" t="str">
            <v>SLAVONSKI BROD</v>
          </cell>
        </row>
        <row r="8">
          <cell r="C8" t="str">
            <v>Milan</v>
          </cell>
        </row>
        <row r="9">
          <cell r="C9" t="str">
            <v>Donja Oraovica 49</v>
          </cell>
          <cell r="G9">
            <v>37323</v>
          </cell>
        </row>
        <row r="10">
          <cell r="E10" t="str">
            <v>SMDVDO-7107</v>
          </cell>
        </row>
        <row r="12">
          <cell r="C12" t="str">
            <v>SBiro  d.o.o.   SLAVONSKI BROD</v>
          </cell>
          <cell r="G12">
            <v>7107</v>
          </cell>
        </row>
        <row r="15">
          <cell r="C15" t="str">
            <v>Dušan BOŠNJAK, dipl.ing.građ.</v>
          </cell>
        </row>
        <row r="16">
          <cell r="C16" t="str">
            <v>Nada ĐAMIĆ, arh.teh.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ice"/>
      <sheetName val="Arh-sadržaj"/>
      <sheetName val="Gl-projekti"/>
      <sheetName val="Gl-imenovanje"/>
      <sheetName val="Arh-imenovanje"/>
      <sheetName val="Arh-usklađenje"/>
      <sheetName val="Arh-požar, izjava"/>
      <sheetName val="Arh-rad, izjava"/>
      <sheetName val="Arh-teh. opis"/>
      <sheetName val="Arh-protupožar"/>
      <sheetName val="Arh-rad"/>
      <sheetName val="Arh-toplina"/>
      <sheetName val="Arh-buka"/>
      <sheetName val="Arh-kvaliteta"/>
      <sheetName val="Arh-površine"/>
      <sheetName val="Arh-troškovi"/>
      <sheetName val="Arh-crtež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ta greda_kon.var"/>
      <sheetName val="konz greda"/>
      <sheetName val="konz ploča"/>
      <sheetName val="pokrov + T greda"/>
      <sheetName val="A greda"/>
      <sheetName val="fert"/>
      <sheetName val="stubište s GNU"/>
      <sheetName val="stubište"/>
      <sheetName val="potres"/>
      <sheetName val="stup []_1"/>
      <sheetName val="stup[]-2"/>
      <sheetName val="popisi"/>
      <sheetName val="prosta greda_1.v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ta greda"/>
      <sheetName val="Sheet2"/>
      <sheetName val="Sheet3"/>
      <sheetName val="popisi"/>
    </sheetNames>
    <sheetDataSet>
      <sheetData sheetId="0"/>
      <sheetData sheetId="1" refreshError="1">
        <row r="1">
          <cell r="A1" t="str">
            <v>C 12/15</v>
          </cell>
          <cell r="C1" t="str">
            <v>RA 400/500</v>
          </cell>
        </row>
        <row r="2">
          <cell r="A2" t="str">
            <v>C 16/20</v>
          </cell>
          <cell r="C2" t="str">
            <v>GA 240/360</v>
          </cell>
        </row>
        <row r="3">
          <cell r="A3" t="str">
            <v>C 20/25</v>
          </cell>
          <cell r="C3" t="str">
            <v>MA 500/560</v>
          </cell>
        </row>
        <row r="4">
          <cell r="A4" t="str">
            <v>C 25/30</v>
          </cell>
        </row>
        <row r="5">
          <cell r="A5" t="str">
            <v>C 30/37</v>
          </cell>
        </row>
        <row r="6">
          <cell r="A6" t="str">
            <v>C 35/45</v>
          </cell>
        </row>
        <row r="7">
          <cell r="A7" t="str">
            <v>C 40/50</v>
          </cell>
        </row>
        <row r="8">
          <cell r="A8" t="str">
            <v>C 45/55</v>
          </cell>
        </row>
        <row r="9">
          <cell r="A9" t="str">
            <v>C 50/60</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odule2"/>
      <sheetName val="Module3"/>
      <sheetName val="Module6"/>
      <sheetName val="Osn-Pod"/>
      <sheetName val="Korice"/>
      <sheetName val="Sadržaj"/>
      <sheetName val="Nasl_rješ"/>
      <sheetName val="Rješenje"/>
      <sheetName val="Nasl_zat"/>
      <sheetName val="Zat_stanje"/>
      <sheetName val="Nasl_san"/>
      <sheetName val="An_konst"/>
      <sheetName val="Statika"/>
      <sheetName val="Opis"/>
      <sheetName val="Shema_1"/>
      <sheetName val="01-04"/>
      <sheetName val="101-104"/>
      <sheetName val="105"/>
      <sheetName val="106"/>
      <sheetName val="107"/>
      <sheetName val="108"/>
      <sheetName val="109"/>
      <sheetName val="110"/>
      <sheetName val="111"/>
      <sheetName val="200"/>
      <sheetName val="Isk_površina"/>
      <sheetName val="Nasl_ur"/>
      <sheetName val="Unut_uređenje"/>
      <sheetName val="Nasl_dok"/>
      <sheetName val="Dokaz"/>
      <sheetName val="Nasl_foto"/>
      <sheetName val="Foto"/>
      <sheetName val="Sheet2"/>
    </sheetNames>
    <sheetDataSet>
      <sheetData sheetId="0"/>
      <sheetData sheetId="1"/>
      <sheetData sheetId="2"/>
      <sheetData sheetId="3"/>
      <sheetData sheetId="4" refreshError="1">
        <row r="11">
          <cell r="G11" t="str">
            <v>4808</v>
          </cell>
        </row>
        <row r="14">
          <cell r="E14" t="str">
            <v>N</v>
          </cell>
        </row>
        <row r="19">
          <cell r="G19">
            <v>65.371199999999988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DACI"/>
      <sheetName val="NASLOVNICA 1"/>
      <sheetName val="OPĆI DIO PROJEKTA"/>
      <sheetName val="LOKACIJSKA"/>
      <sheetName val="NASLOVNICA 2"/>
      <sheetName val="SADRŽAJ"/>
      <sheetName val="REGISTRACIJA"/>
      <sheetName val="IMEN. PROJEKTANT"/>
      <sheetName val="OVLAŠTENJE"/>
      <sheetName val="IZJAVA"/>
      <sheetName val="ZNR 1"/>
      <sheetName val="ZNR 2"/>
      <sheetName val="PPZ 1"/>
      <sheetName val="PPZ 2"/>
      <sheetName val="SANACIJA I KONTROLA"/>
      <sheetName val="TEH. OPIS"/>
      <sheetName val="Projektni zadatak"/>
      <sheetName val="TEHNIČKI OPIS"/>
      <sheetName val="PREDRAČUNSKA VRIJEDNOST"/>
      <sheetName val="Predmjer"/>
      <sheetName val="001"/>
      <sheetName val="Troškovnik"/>
      <sheetName val="Iskaz količina "/>
      <sheetName val="FIZIKA"/>
      <sheetName val="GRAFIČKI"/>
      <sheetName val="Sastavnice"/>
    </sheetNames>
    <sheetDataSet>
      <sheetData sheetId="0">
        <row r="3">
          <cell r="D3" t="str">
            <v>CHROMOS  SVJETLOST  d.d.</v>
          </cell>
        </row>
        <row r="4">
          <cell r="D4" t="str">
            <v>LUŽANI, M. Stojanovića  13</v>
          </cell>
        </row>
        <row r="5">
          <cell r="D5">
            <v>0</v>
          </cell>
        </row>
        <row r="9">
          <cell r="D9" t="str">
            <v>POSLOVNA  GRAĐEVINA  - SKLADIŠTE</v>
          </cell>
        </row>
        <row r="10">
          <cell r="D10">
            <v>0</v>
          </cell>
        </row>
        <row r="16">
          <cell r="D16" t="str">
            <v>02 - 102 - 1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8"/>
  <sheetViews>
    <sheetView view="pageBreakPreview" topLeftCell="A25" zoomScaleNormal="125" workbookViewId="0">
      <selection activeCell="AB43" sqref="AB43"/>
    </sheetView>
  </sheetViews>
  <sheetFormatPr defaultRowHeight="10.5" customHeight="1"/>
  <cols>
    <col min="1" max="14" width="5.83203125" customWidth="1"/>
    <col min="15" max="15" width="3.33203125" customWidth="1"/>
    <col min="16" max="19" width="5.83203125" customWidth="1"/>
    <col min="20" max="20" width="5.83203125" style="5" customWidth="1"/>
    <col min="21" max="25" width="0" hidden="1" customWidth="1"/>
  </cols>
  <sheetData>
    <row r="1" spans="1:20" ht="7.5" customHeight="1">
      <c r="A1" s="311"/>
      <c r="B1" s="311"/>
      <c r="C1" s="374" t="e">
        <f>" "&amp;#REF!&amp;"  "&amp;#REF!</f>
        <v>#REF!</v>
      </c>
      <c r="D1" s="374"/>
      <c r="E1" s="374"/>
      <c r="F1" s="374"/>
      <c r="G1" s="374"/>
      <c r="H1" s="374"/>
      <c r="I1" s="374"/>
      <c r="J1" s="374"/>
      <c r="K1" s="374"/>
      <c r="L1" s="374"/>
      <c r="M1" s="374"/>
      <c r="N1" s="374"/>
      <c r="O1" s="374"/>
      <c r="P1" s="374"/>
      <c r="Q1" s="374"/>
      <c r="R1" s="375" t="e">
        <f>#REF!</f>
        <v>#REF!</v>
      </c>
      <c r="S1" s="376"/>
      <c r="T1" s="377"/>
    </row>
    <row r="2" spans="1:20" ht="9.9499999999999993" customHeight="1">
      <c r="A2" s="311"/>
      <c r="B2" s="311"/>
      <c r="C2" s="374"/>
      <c r="D2" s="374"/>
      <c r="E2" s="374"/>
      <c r="F2" s="374"/>
      <c r="G2" s="374"/>
      <c r="H2" s="374"/>
      <c r="I2" s="374"/>
      <c r="J2" s="374"/>
      <c r="K2" s="374"/>
      <c r="L2" s="374"/>
      <c r="M2" s="374"/>
      <c r="N2" s="374"/>
      <c r="O2" s="374"/>
      <c r="P2" s="374"/>
      <c r="Q2" s="374"/>
      <c r="R2" s="378"/>
      <c r="S2" s="374"/>
      <c r="T2" s="379"/>
    </row>
    <row r="3" spans="1:20" ht="6" customHeight="1">
      <c r="A3" s="311"/>
      <c r="B3" s="311"/>
      <c r="C3" s="380" t="s">
        <v>622</v>
      </c>
      <c r="D3" s="380"/>
      <c r="E3" s="380"/>
      <c r="F3" s="380"/>
      <c r="G3" s="380"/>
      <c r="H3" s="380"/>
      <c r="I3" s="380"/>
      <c r="J3" s="380"/>
      <c r="K3" s="380"/>
      <c r="L3" s="380"/>
      <c r="M3" s="380"/>
      <c r="N3" s="380"/>
      <c r="O3" s="380"/>
      <c r="P3" s="380"/>
      <c r="Q3" s="380"/>
      <c r="R3" s="378"/>
      <c r="S3" s="374"/>
      <c r="T3" s="379"/>
    </row>
    <row r="4" spans="1:20" ht="9.9499999999999993" customHeight="1">
      <c r="A4" s="311"/>
      <c r="B4" s="311"/>
      <c r="C4" s="380"/>
      <c r="D4" s="380"/>
      <c r="E4" s="380"/>
      <c r="F4" s="380"/>
      <c r="G4" s="380"/>
      <c r="H4" s="380"/>
      <c r="I4" s="380"/>
      <c r="J4" s="380"/>
      <c r="K4" s="380"/>
      <c r="L4" s="380"/>
      <c r="M4" s="380"/>
      <c r="N4" s="380"/>
      <c r="O4" s="380"/>
      <c r="P4" s="380"/>
      <c r="Q4" s="380"/>
      <c r="R4" s="381"/>
      <c r="S4" s="374"/>
      <c r="T4" s="379"/>
    </row>
    <row r="5" spans="1:20" ht="9.75" customHeight="1">
      <c r="A5" s="312"/>
      <c r="B5" s="312"/>
      <c r="C5" s="385"/>
      <c r="D5" s="385"/>
      <c r="E5" s="385"/>
      <c r="F5" s="385"/>
      <c r="G5" s="385"/>
      <c r="H5" s="385"/>
      <c r="I5" s="385"/>
      <c r="J5" s="385"/>
      <c r="K5" s="385"/>
      <c r="L5" s="385"/>
      <c r="M5" s="385"/>
      <c r="N5" s="385"/>
      <c r="O5" s="385"/>
      <c r="P5" s="385"/>
      <c r="Q5" s="385"/>
      <c r="R5" s="382"/>
      <c r="S5" s="383"/>
      <c r="T5" s="384"/>
    </row>
    <row r="21" spans="17:20" ht="10.5" customHeight="1">
      <c r="Q21" s="313"/>
      <c r="R21" s="313"/>
      <c r="S21" s="313"/>
      <c r="T21" s="313"/>
    </row>
    <row r="39" spans="1:20" ht="36" customHeight="1">
      <c r="A39" s="386" t="s">
        <v>623</v>
      </c>
      <c r="B39" s="386"/>
      <c r="C39" s="386"/>
      <c r="D39" s="386"/>
      <c r="E39" s="386"/>
      <c r="F39" s="386"/>
      <c r="G39" s="386"/>
      <c r="H39" s="386"/>
      <c r="I39" s="386"/>
      <c r="J39" s="386"/>
      <c r="K39" s="386"/>
      <c r="L39" s="386"/>
      <c r="M39" s="386"/>
      <c r="N39" s="386"/>
      <c r="O39" s="386"/>
      <c r="P39" s="386"/>
      <c r="Q39" s="386"/>
      <c r="R39" s="386"/>
      <c r="S39" s="386"/>
      <c r="T39" s="386"/>
    </row>
    <row r="43" spans="1:20" ht="45" hidden="1" customHeight="1">
      <c r="A43" s="373" t="e">
        <f>#REF!</f>
        <v>#REF!</v>
      </c>
      <c r="B43" s="373"/>
      <c r="C43" s="373"/>
      <c r="D43" s="373"/>
      <c r="E43" s="373"/>
      <c r="F43" s="373"/>
      <c r="G43" s="373"/>
      <c r="H43" s="373"/>
      <c r="I43" s="373"/>
      <c r="J43" s="373"/>
      <c r="K43" s="373"/>
      <c r="L43" s="373"/>
      <c r="M43" s="373"/>
      <c r="N43" s="373"/>
      <c r="O43" s="373"/>
      <c r="P43" s="373"/>
      <c r="Q43" s="373"/>
      <c r="R43" s="373"/>
      <c r="S43" s="373"/>
      <c r="T43" s="373"/>
    </row>
    <row r="44" spans="1:20" ht="10.5" hidden="1" customHeight="1"/>
    <row r="45" spans="1:20" ht="59.25" hidden="1" customHeight="1">
      <c r="A45" s="373" t="e">
        <f>#REF!</f>
        <v>#REF!</v>
      </c>
      <c r="B45" s="373"/>
      <c r="C45" s="373"/>
      <c r="D45" s="373"/>
      <c r="E45" s="373"/>
      <c r="F45" s="373"/>
      <c r="G45" s="373"/>
      <c r="H45" s="373"/>
      <c r="I45" s="373"/>
      <c r="J45" s="373"/>
      <c r="K45" s="373"/>
      <c r="L45" s="373"/>
      <c r="M45" s="373"/>
      <c r="N45" s="373"/>
      <c r="O45" s="373"/>
      <c r="P45" s="373"/>
      <c r="Q45" s="373"/>
      <c r="R45" s="373"/>
      <c r="S45" s="373"/>
      <c r="T45" s="373"/>
    </row>
    <row r="47" spans="1:20" ht="45" customHeight="1">
      <c r="A47" s="373"/>
      <c r="B47" s="373"/>
      <c r="C47" s="373"/>
      <c r="D47" s="373"/>
      <c r="E47" s="373"/>
      <c r="F47" s="373"/>
      <c r="G47" s="373"/>
      <c r="H47" s="373"/>
      <c r="I47" s="373"/>
      <c r="J47" s="373"/>
      <c r="K47" s="373"/>
      <c r="L47" s="373"/>
      <c r="M47" s="373"/>
      <c r="N47" s="373"/>
      <c r="O47" s="373"/>
      <c r="P47" s="373"/>
      <c r="Q47" s="373"/>
      <c r="R47" s="373"/>
      <c r="S47" s="373"/>
      <c r="T47" s="373"/>
    </row>
    <row r="50" spans="1:20" ht="10.5" customHeight="1">
      <c r="A50" s="8"/>
      <c r="B50" s="8"/>
      <c r="C50" s="8"/>
      <c r="D50" s="8"/>
      <c r="E50" s="8"/>
      <c r="F50" s="8"/>
      <c r="G50" s="8"/>
      <c r="H50" s="8"/>
      <c r="I50" s="8"/>
      <c r="J50" s="8"/>
      <c r="K50" s="8"/>
      <c r="L50" s="8"/>
      <c r="M50" s="8"/>
      <c r="N50" s="8"/>
      <c r="O50" s="8"/>
      <c r="P50" s="8"/>
      <c r="Q50" s="8"/>
      <c r="R50" s="8"/>
      <c r="S50" s="8"/>
      <c r="T50" s="309"/>
    </row>
    <row r="58" spans="1:20" ht="10.5" customHeight="1">
      <c r="A58" s="8"/>
      <c r="B58" s="8"/>
      <c r="C58" s="8"/>
      <c r="D58" s="8"/>
      <c r="E58" s="8"/>
      <c r="F58" s="8"/>
      <c r="G58" s="8"/>
      <c r="H58" s="8"/>
      <c r="I58" s="8"/>
      <c r="J58" s="8"/>
      <c r="K58" s="8"/>
      <c r="L58" s="8"/>
      <c r="M58" s="8"/>
      <c r="N58" s="8"/>
      <c r="O58" s="8"/>
      <c r="P58" s="8"/>
      <c r="Q58" s="8"/>
      <c r="R58" s="8"/>
      <c r="S58" s="8"/>
      <c r="T58" s="309"/>
    </row>
    <row r="288" ht="77.25" customHeight="1"/>
  </sheetData>
  <sheetProtection selectLockedCells="1" selectUnlockedCells="1"/>
  <mergeCells count="9">
    <mergeCell ref="A43:T43"/>
    <mergeCell ref="A45:T45"/>
    <mergeCell ref="A47:T47"/>
    <mergeCell ref="C1:Q2"/>
    <mergeCell ref="R1:T3"/>
    <mergeCell ref="C3:Q4"/>
    <mergeCell ref="R4:T5"/>
    <mergeCell ref="C5:Q5"/>
    <mergeCell ref="A39:T39"/>
  </mergeCells>
  <pageMargins left="0.94488188976377963" right="0.23622047244094491" top="0.31496062992125984" bottom="0.59055118110236227" header="0.27559055118110237" footer="0.31496062992125984"/>
  <pageSetup paperSize="9" firstPageNumber="0" orientation="portrait" horizontalDpi="300" verticalDpi="300" r:id="rId1"/>
  <headerFooter alignWithMargins="0">
    <oddHeader xml:space="preserve">&amp;R&amp;10
&amp;12&amp;P    </oddHeader>
    <oddFooter>&amp;L&amp;7       &amp;11_________________________________________________________________________
&amp;8       &amp;D &amp;C
 U SLAVONSKOM BRODU&amp;R&amp;11_____
&amp;8OBRADIO :  M. ZUBAK,  g. 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5"/>
  <sheetViews>
    <sheetView view="pageBreakPreview" topLeftCell="A345" zoomScaleNormal="120" zoomScaleSheetLayoutView="100" workbookViewId="0">
      <selection activeCell="A40" sqref="A40"/>
    </sheetView>
  </sheetViews>
  <sheetFormatPr defaultRowHeight="10.5" customHeight="1"/>
  <cols>
    <col min="1" max="1" width="3.33203125" style="176" customWidth="1"/>
    <col min="2" max="2" width="3.33203125" style="177" customWidth="1"/>
    <col min="3" max="14" width="5.83203125" style="177" customWidth="1"/>
    <col min="15" max="15" width="2.83203125" style="177" customWidth="1"/>
    <col min="16" max="16" width="10.83203125" style="178" customWidth="1"/>
    <col min="17" max="17" width="3.83203125" style="177" customWidth="1"/>
    <col min="18" max="20" width="5.83203125" style="177" customWidth="1"/>
    <col min="21" max="21" width="5.83203125" style="179" customWidth="1"/>
    <col min="22" max="16384" width="9.33203125" style="177"/>
  </cols>
  <sheetData>
    <row r="1" spans="1:256" s="180" customFormat="1" ht="8.1" customHeight="1">
      <c r="A1" s="486" t="s">
        <v>0</v>
      </c>
      <c r="B1" s="486"/>
      <c r="C1" s="486"/>
      <c r="D1" s="391" t="s">
        <v>175</v>
      </c>
      <c r="E1" s="391"/>
      <c r="F1" s="391"/>
      <c r="G1" s="391"/>
      <c r="H1" s="11" t="s">
        <v>154</v>
      </c>
      <c r="I1" s="12"/>
      <c r="J1" s="12"/>
      <c r="K1" s="12"/>
      <c r="L1" s="12"/>
      <c r="M1" s="12"/>
      <c r="N1" s="12"/>
      <c r="O1" s="12"/>
      <c r="P1" s="12"/>
      <c r="Q1" s="12"/>
      <c r="R1" s="13"/>
      <c r="S1" s="120" t="s">
        <v>155</v>
      </c>
      <c r="T1" s="12"/>
      <c r="U1" s="15"/>
    </row>
    <row r="2" spans="1:256" s="180" customFormat="1" ht="9.9499999999999993" customHeight="1">
      <c r="A2" s="486"/>
      <c r="B2" s="486"/>
      <c r="C2" s="486"/>
      <c r="D2" s="391"/>
      <c r="E2" s="391"/>
      <c r="F2" s="391"/>
      <c r="G2" s="391"/>
      <c r="H2" s="16" t="e">
        <f>" "&amp;#REF!&amp;" "&amp;#REF!&amp;" "&amp;#REF!</f>
        <v>#REF!</v>
      </c>
      <c r="I2"/>
      <c r="J2"/>
      <c r="K2"/>
      <c r="L2" s="17"/>
      <c r="M2"/>
      <c r="N2"/>
      <c r="O2"/>
      <c r="P2"/>
      <c r="Q2"/>
      <c r="R2" s="18"/>
      <c r="S2"/>
      <c r="T2"/>
      <c r="U2" s="121" t="e">
        <f>#REF!&amp;" "</f>
        <v>#REF!</v>
      </c>
    </row>
    <row r="3" spans="1:256" s="180" customFormat="1" ht="6" customHeight="1">
      <c r="A3" s="486"/>
      <c r="B3" s="486"/>
      <c r="C3" s="486"/>
      <c r="D3" s="487" t="s">
        <v>176</v>
      </c>
      <c r="E3" s="487"/>
      <c r="F3" s="487"/>
      <c r="G3" s="487"/>
      <c r="H3" s="20" t="s">
        <v>156</v>
      </c>
      <c r="I3"/>
      <c r="J3"/>
      <c r="K3"/>
      <c r="L3"/>
      <c r="M3"/>
      <c r="N3"/>
      <c r="O3"/>
      <c r="P3"/>
      <c r="Q3"/>
      <c r="R3" s="18"/>
      <c r="S3" s="9" t="s">
        <v>157</v>
      </c>
      <c r="T3"/>
      <c r="U3" s="22"/>
    </row>
    <row r="4" spans="1:256" s="180" customFormat="1" ht="9.9499999999999993" customHeight="1">
      <c r="A4" s="486"/>
      <c r="B4" s="486"/>
      <c r="C4" s="486"/>
      <c r="D4" s="393" t="s">
        <v>158</v>
      </c>
      <c r="E4" s="393"/>
      <c r="F4" s="393"/>
      <c r="G4" s="393"/>
      <c r="H4" s="387" t="e">
        <f>" "&amp;#REF!&amp;"  "&amp;#REF!</f>
        <v>#REF!</v>
      </c>
      <c r="I4" s="387"/>
      <c r="J4" s="387"/>
      <c r="K4" s="387"/>
      <c r="L4" s="387"/>
      <c r="M4" s="387"/>
      <c r="N4" s="387"/>
      <c r="O4" s="387"/>
      <c r="P4" s="387"/>
      <c r="Q4" s="387"/>
      <c r="R4" s="387"/>
      <c r="S4"/>
      <c r="T4"/>
      <c r="U4" s="22"/>
    </row>
    <row r="5" spans="1:256" s="180" customFormat="1" ht="9.9499999999999993" customHeight="1">
      <c r="A5" s="486"/>
      <c r="B5" s="486"/>
      <c r="C5" s="486"/>
      <c r="D5" s="388" t="s">
        <v>182</v>
      </c>
      <c r="E5" s="388"/>
      <c r="F5" s="388"/>
      <c r="G5" s="388"/>
      <c r="H5" s="23" t="str">
        <f>" PREDMEJR  RADOVA"</f>
        <v xml:space="preserve"> PREDMEJR  RADOVA</v>
      </c>
      <c r="I5" s="24"/>
      <c r="J5" s="24"/>
      <c r="K5" s="24"/>
      <c r="L5" s="24"/>
      <c r="M5" s="24"/>
      <c r="N5" s="24"/>
      <c r="O5" s="24"/>
      <c r="P5" s="24"/>
      <c r="Q5" s="24"/>
      <c r="R5" s="25"/>
      <c r="S5" s="24"/>
      <c r="T5" s="24"/>
      <c r="U5" s="122"/>
    </row>
    <row r="6" spans="1:256" s="181" customFormat="1" ht="10.5" customHeight="1">
      <c r="O6" s="182"/>
      <c r="T6" s="183"/>
    </row>
    <row r="7" spans="1:256" ht="10.5" customHeight="1">
      <c r="A7"/>
      <c r="B7"/>
      <c r="C7"/>
      <c r="D7"/>
      <c r="E7"/>
      <c r="F7"/>
      <c r="G7"/>
      <c r="H7"/>
      <c r="I7"/>
      <c r="J7"/>
      <c r="K7"/>
      <c r="L7"/>
      <c r="M7"/>
      <c r="N7"/>
      <c r="O7"/>
      <c r="P7"/>
      <c r="Q7"/>
      <c r="R7"/>
      <c r="S7"/>
      <c r="T7" s="5"/>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0.5" customHeight="1">
      <c r="A8"/>
      <c r="B8"/>
      <c r="C8"/>
      <c r="D8"/>
      <c r="E8"/>
      <c r="F8"/>
      <c r="G8"/>
      <c r="H8"/>
      <c r="I8"/>
      <c r="J8"/>
      <c r="K8"/>
      <c r="L8"/>
      <c r="M8"/>
      <c r="N8"/>
      <c r="O8"/>
      <c r="P8"/>
      <c r="Q8"/>
      <c r="R8"/>
      <c r="S8"/>
      <c r="T8" s="5"/>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0.5" customHeight="1">
      <c r="A9"/>
      <c r="B9"/>
      <c r="C9"/>
      <c r="D9"/>
      <c r="E9"/>
      <c r="F9"/>
      <c r="G9"/>
      <c r="H9"/>
      <c r="I9"/>
      <c r="J9"/>
      <c r="K9"/>
      <c r="L9"/>
      <c r="M9"/>
      <c r="N9"/>
      <c r="O9"/>
      <c r="P9"/>
      <c r="Q9"/>
      <c r="R9"/>
      <c r="S9"/>
      <c r="T9" s="5"/>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0.5" customHeight="1">
      <c r="A10"/>
      <c r="B10"/>
      <c r="C10"/>
      <c r="D10"/>
      <c r="E10"/>
      <c r="F10"/>
      <c r="G10"/>
      <c r="H10"/>
      <c r="I10"/>
      <c r="J10"/>
      <c r="K10"/>
      <c r="L10"/>
      <c r="M10"/>
      <c r="N10"/>
      <c r="O10"/>
      <c r="P10"/>
      <c r="Q10"/>
      <c r="R10"/>
      <c r="S10"/>
      <c r="T10" s="5"/>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0.5" customHeight="1">
      <c r="A11"/>
      <c r="B11"/>
      <c r="C11"/>
      <c r="D11"/>
      <c r="E11"/>
      <c r="F11"/>
      <c r="G11"/>
      <c r="H11"/>
      <c r="I11"/>
      <c r="J11"/>
      <c r="K11"/>
      <c r="L11"/>
      <c r="M11"/>
      <c r="N11"/>
      <c r="O11"/>
      <c r="P11"/>
      <c r="Q11"/>
      <c r="R11"/>
      <c r="S11"/>
      <c r="T11" s="5"/>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0.5" customHeight="1">
      <c r="A12"/>
      <c r="B12"/>
      <c r="C12"/>
      <c r="D12"/>
      <c r="E12"/>
      <c r="F12"/>
      <c r="G12"/>
      <c r="H12"/>
      <c r="I12"/>
      <c r="J12"/>
      <c r="K12"/>
      <c r="L12"/>
      <c r="M12"/>
      <c r="N12"/>
      <c r="O12"/>
      <c r="P12"/>
      <c r="Q12"/>
      <c r="R12"/>
      <c r="S12"/>
      <c r="T12" s="5"/>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0.5" customHeight="1">
      <c r="A13"/>
      <c r="B13"/>
      <c r="C13"/>
      <c r="D13"/>
      <c r="E13"/>
      <c r="F13"/>
      <c r="G13"/>
      <c r="H13"/>
      <c r="I13"/>
      <c r="J13"/>
      <c r="K13"/>
      <c r="L13"/>
      <c r="M13"/>
      <c r="N13"/>
      <c r="O13"/>
      <c r="P13"/>
      <c r="Q13"/>
      <c r="R13"/>
      <c r="S13"/>
      <c r="T13" s="5"/>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0.5" customHeight="1">
      <c r="A14"/>
      <c r="B14"/>
      <c r="C14"/>
      <c r="D14"/>
      <c r="E14"/>
      <c r="F14"/>
      <c r="G14"/>
      <c r="H14"/>
      <c r="I14"/>
      <c r="J14"/>
      <c r="K14"/>
      <c r="L14"/>
      <c r="M14"/>
      <c r="N14"/>
      <c r="O14"/>
      <c r="P14"/>
      <c r="Q14"/>
      <c r="R14"/>
      <c r="S14"/>
      <c r="T14" s="5"/>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0.5" customHeight="1">
      <c r="A15"/>
      <c r="B15"/>
      <c r="C15"/>
      <c r="D15"/>
      <c r="E15"/>
      <c r="F15"/>
      <c r="G15"/>
      <c r="H15"/>
      <c r="I15"/>
      <c r="J15"/>
      <c r="K15"/>
      <c r="L15"/>
      <c r="M15"/>
      <c r="N15"/>
      <c r="O15"/>
      <c r="P15"/>
      <c r="Q15"/>
      <c r="R15"/>
      <c r="S15"/>
      <c r="T15" s="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0.5" customHeight="1">
      <c r="A16"/>
      <c r="B16"/>
      <c r="C16"/>
      <c r="D16"/>
      <c r="E16"/>
      <c r="F16"/>
      <c r="G16"/>
      <c r="H16"/>
      <c r="I16"/>
      <c r="J16"/>
      <c r="K16"/>
      <c r="L16"/>
      <c r="M16"/>
      <c r="N16"/>
      <c r="O16"/>
      <c r="P16"/>
      <c r="Q16"/>
      <c r="R16"/>
      <c r="S16"/>
      <c r="T16" s="5"/>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0.5" customHeight="1">
      <c r="A17"/>
      <c r="B17"/>
      <c r="C17"/>
      <c r="D17"/>
      <c r="E17"/>
      <c r="F17"/>
      <c r="G17"/>
      <c r="H17"/>
      <c r="I17"/>
      <c r="J17"/>
      <c r="K17"/>
      <c r="L17"/>
      <c r="M17"/>
      <c r="N17"/>
      <c r="O17"/>
      <c r="P17"/>
      <c r="Q17"/>
      <c r="R17"/>
      <c r="S17"/>
      <c r="T17" s="5"/>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0.5" customHeight="1">
      <c r="A18"/>
      <c r="B18"/>
      <c r="C18"/>
      <c r="D18"/>
      <c r="E18"/>
      <c r="F18"/>
      <c r="G18"/>
      <c r="H18"/>
      <c r="I18"/>
      <c r="J18"/>
      <c r="K18"/>
      <c r="L18"/>
      <c r="M18"/>
      <c r="N18"/>
      <c r="O18"/>
      <c r="P18"/>
      <c r="Q18"/>
      <c r="R18"/>
      <c r="S18"/>
      <c r="T18" s="5"/>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0.5" customHeight="1">
      <c r="A19"/>
      <c r="B19"/>
      <c r="C19"/>
      <c r="D19"/>
      <c r="E19"/>
      <c r="F19"/>
      <c r="G19"/>
      <c r="H19"/>
      <c r="I19"/>
      <c r="J19"/>
      <c r="K19"/>
      <c r="L19"/>
      <c r="M19"/>
      <c r="N19"/>
      <c r="O19"/>
      <c r="P19"/>
      <c r="Q19"/>
      <c r="R19"/>
      <c r="S19"/>
      <c r="T19" s="5"/>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0.5" customHeight="1">
      <c r="A20"/>
      <c r="B20"/>
      <c r="C20"/>
      <c r="D20"/>
      <c r="E20"/>
      <c r="F20"/>
      <c r="G20"/>
      <c r="H20"/>
      <c r="I20"/>
      <c r="J20"/>
      <c r="K20"/>
      <c r="L20"/>
      <c r="M20"/>
      <c r="N20"/>
      <c r="O20"/>
      <c r="P20"/>
      <c r="Q20"/>
      <c r="R20"/>
      <c r="S20"/>
      <c r="T20" s="5"/>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0.5" customHeight="1">
      <c r="A21"/>
      <c r="B21"/>
      <c r="C21"/>
      <c r="D21"/>
      <c r="E21"/>
      <c r="F21"/>
      <c r="G21"/>
      <c r="H21"/>
      <c r="I21"/>
      <c r="J21"/>
      <c r="K21"/>
      <c r="L21"/>
      <c r="M21"/>
      <c r="N21"/>
      <c r="O21"/>
      <c r="P21"/>
      <c r="Q21"/>
      <c r="R21"/>
      <c r="S21"/>
      <c r="T21" s="5"/>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0.5" customHeight="1">
      <c r="A22"/>
      <c r="B22"/>
      <c r="C22"/>
      <c r="D22"/>
      <c r="E22"/>
      <c r="F22"/>
      <c r="G22"/>
      <c r="H22"/>
      <c r="I22"/>
      <c r="J22"/>
      <c r="K22"/>
      <c r="L22"/>
      <c r="M22"/>
      <c r="N22"/>
      <c r="O22"/>
      <c r="P22"/>
      <c r="Q22"/>
      <c r="R22"/>
      <c r="S22"/>
      <c r="T22" s="5"/>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0.5" customHeight="1">
      <c r="A23"/>
      <c r="B23"/>
      <c r="C23"/>
      <c r="D23"/>
      <c r="E23"/>
      <c r="F23"/>
      <c r="G23"/>
      <c r="H23"/>
      <c r="I23"/>
      <c r="J23"/>
      <c r="K23"/>
      <c r="L23"/>
      <c r="M23"/>
      <c r="N23"/>
      <c r="O23"/>
      <c r="P23"/>
      <c r="Q23"/>
      <c r="R23"/>
      <c r="S23"/>
      <c r="T23" s="5"/>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0.5" customHeight="1">
      <c r="A24"/>
      <c r="B24"/>
      <c r="C24"/>
      <c r="D24"/>
      <c r="E24"/>
      <c r="F24"/>
      <c r="G24"/>
      <c r="H24"/>
      <c r="I24"/>
      <c r="J24"/>
      <c r="K24"/>
      <c r="L24"/>
      <c r="M24"/>
      <c r="N24"/>
      <c r="O24"/>
      <c r="P24"/>
      <c r="Q24"/>
      <c r="R24"/>
      <c r="S24"/>
      <c r="T24" s="5"/>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0.5" customHeight="1">
      <c r="A25"/>
      <c r="B25"/>
      <c r="C25"/>
      <c r="D25"/>
      <c r="E25"/>
      <c r="F25"/>
      <c r="G25"/>
      <c r="H25"/>
      <c r="I25"/>
      <c r="J25"/>
      <c r="K25"/>
      <c r="L25"/>
      <c r="M25"/>
      <c r="N25"/>
      <c r="O25"/>
      <c r="P25"/>
      <c r="Q25"/>
      <c r="R25"/>
      <c r="S25"/>
      <c r="T25" s="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0.5" customHeight="1">
      <c r="A26"/>
      <c r="B26"/>
      <c r="C26"/>
      <c r="D26"/>
      <c r="E26"/>
      <c r="F26"/>
      <c r="G26"/>
      <c r="H26"/>
      <c r="I26"/>
      <c r="J26"/>
      <c r="K26"/>
      <c r="L26"/>
      <c r="M26"/>
      <c r="N26"/>
      <c r="O26"/>
      <c r="P26"/>
      <c r="Q26"/>
      <c r="R26"/>
      <c r="S26"/>
      <c r="T26" s="5"/>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0.5" customHeight="1">
      <c r="A27"/>
      <c r="B27"/>
      <c r="C27"/>
      <c r="D27"/>
      <c r="E27"/>
      <c r="F27"/>
      <c r="G27"/>
      <c r="H27"/>
      <c r="I27"/>
      <c r="J27"/>
      <c r="K27"/>
      <c r="L27"/>
      <c r="M27"/>
      <c r="N27"/>
      <c r="O27"/>
      <c r="P27"/>
      <c r="Q27"/>
      <c r="R27"/>
      <c r="S27"/>
      <c r="T27" s="5"/>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0.5" customHeight="1">
      <c r="A28"/>
      <c r="B28"/>
      <c r="C28"/>
      <c r="D28"/>
      <c r="E28"/>
      <c r="F28"/>
      <c r="G28"/>
      <c r="H28"/>
      <c r="I28"/>
      <c r="J28"/>
      <c r="K28"/>
      <c r="L28"/>
      <c r="M28"/>
      <c r="N28"/>
      <c r="O28"/>
      <c r="P28"/>
      <c r="Q28"/>
      <c r="R28"/>
      <c r="S28"/>
      <c r="T28" s="5"/>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0.5" customHeight="1">
      <c r="A29"/>
      <c r="B29"/>
      <c r="C29"/>
      <c r="D29"/>
      <c r="E29"/>
      <c r="F29"/>
      <c r="G29"/>
      <c r="H29"/>
      <c r="I29"/>
      <c r="J29"/>
      <c r="K29"/>
      <c r="L29"/>
      <c r="M29"/>
      <c r="N29"/>
      <c r="O29"/>
      <c r="P29"/>
      <c r="Q29"/>
      <c r="R29"/>
      <c r="S29"/>
      <c r="T29" s="5"/>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0.5" customHeight="1">
      <c r="A30"/>
      <c r="B30"/>
      <c r="C30"/>
      <c r="D30"/>
      <c r="E30"/>
      <c r="F30"/>
      <c r="G30"/>
      <c r="H30"/>
      <c r="I30"/>
      <c r="J30"/>
      <c r="K30"/>
      <c r="L30"/>
      <c r="M30"/>
      <c r="N30"/>
      <c r="O30"/>
      <c r="P30"/>
      <c r="Q30"/>
      <c r="R30"/>
      <c r="S30"/>
      <c r="T30" s="5"/>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c r="B31"/>
      <c r="C31"/>
      <c r="D31"/>
      <c r="E31"/>
      <c r="F31"/>
      <c r="G31"/>
      <c r="H31"/>
      <c r="I31"/>
      <c r="J31"/>
      <c r="K31"/>
      <c r="L31"/>
      <c r="M31"/>
      <c r="N31"/>
      <c r="O31"/>
      <c r="P31"/>
      <c r="Q31"/>
      <c r="R31"/>
      <c r="S31"/>
      <c r="T31" s="5"/>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0.5" customHeight="1">
      <c r="A32"/>
      <c r="B32"/>
      <c r="C32"/>
      <c r="D32"/>
      <c r="E32"/>
      <c r="F32"/>
      <c r="G32"/>
      <c r="H32"/>
      <c r="I32"/>
      <c r="J32"/>
      <c r="K32"/>
      <c r="L32"/>
      <c r="M32"/>
      <c r="N32"/>
      <c r="O32"/>
      <c r="P32"/>
      <c r="Q32"/>
      <c r="R32"/>
      <c r="S32"/>
      <c r="T32" s="5"/>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c r="B33"/>
      <c r="C33"/>
      <c r="D33"/>
      <c r="E33"/>
      <c r="F33"/>
      <c r="G33"/>
      <c r="H33"/>
      <c r="I33"/>
      <c r="J33"/>
      <c r="K33"/>
      <c r="L33"/>
      <c r="M33"/>
      <c r="N33"/>
      <c r="O33"/>
      <c r="P33"/>
      <c r="Q33"/>
      <c r="R33"/>
      <c r="S33"/>
      <c r="T33" s="5"/>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0.5" customHeight="1">
      <c r="A34"/>
      <c r="B34"/>
      <c r="C34"/>
      <c r="D34"/>
      <c r="E34"/>
      <c r="F34"/>
      <c r="G34"/>
      <c r="H34"/>
      <c r="I34"/>
      <c r="J34"/>
      <c r="K34"/>
      <c r="L34"/>
      <c r="M34"/>
      <c r="N34"/>
      <c r="O34"/>
      <c r="P34"/>
      <c r="Q34"/>
      <c r="R34"/>
      <c r="S34"/>
      <c r="T34" s="5"/>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0.5" customHeight="1">
      <c r="A35"/>
      <c r="B35"/>
      <c r="C35"/>
      <c r="D35"/>
      <c r="E35"/>
      <c r="F35"/>
      <c r="G35"/>
      <c r="H35"/>
      <c r="I35"/>
      <c r="J35"/>
      <c r="K35"/>
      <c r="L35"/>
      <c r="M35"/>
      <c r="N35"/>
      <c r="O35"/>
      <c r="P35"/>
      <c r="Q35"/>
      <c r="R35"/>
      <c r="S35"/>
      <c r="T35" s="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0.5" customHeight="1">
      <c r="A36"/>
      <c r="B36"/>
      <c r="C36"/>
      <c r="D36"/>
      <c r="E36"/>
      <c r="F36"/>
      <c r="G36"/>
      <c r="H36"/>
      <c r="I36"/>
      <c r="J36"/>
      <c r="K36"/>
      <c r="L36"/>
      <c r="M36"/>
      <c r="N36"/>
      <c r="O36"/>
      <c r="P36"/>
      <c r="Q36"/>
      <c r="R36"/>
      <c r="S36"/>
      <c r="T36" s="5"/>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0.5" customHeight="1">
      <c r="A37"/>
      <c r="B37"/>
      <c r="C37"/>
      <c r="D37"/>
      <c r="E37"/>
      <c r="F37"/>
      <c r="G37"/>
      <c r="H37"/>
      <c r="I37"/>
      <c r="J37"/>
      <c r="K37"/>
      <c r="L37"/>
      <c r="M37"/>
      <c r="N37"/>
      <c r="O37"/>
      <c r="P37"/>
      <c r="Q37"/>
      <c r="R37"/>
      <c r="S37"/>
      <c r="T37" s="5"/>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0.5" customHeight="1">
      <c r="A38"/>
      <c r="B38"/>
      <c r="C38"/>
      <c r="D38"/>
      <c r="E38"/>
      <c r="F38"/>
      <c r="G38"/>
      <c r="H38"/>
      <c r="I38"/>
      <c r="J38"/>
      <c r="K38"/>
      <c r="L38"/>
      <c r="M38"/>
      <c r="N38"/>
      <c r="O38"/>
      <c r="P38"/>
      <c r="Q38"/>
      <c r="R38"/>
      <c r="S38"/>
      <c r="T38" s="5"/>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184" customFormat="1" ht="20.25" customHeight="1">
      <c r="A39" s="485" t="s">
        <v>166</v>
      </c>
      <c r="B39" s="485"/>
      <c r="C39" s="485"/>
      <c r="D39" s="485"/>
      <c r="E39" s="485"/>
      <c r="F39" s="485"/>
      <c r="G39" s="485"/>
      <c r="H39" s="485"/>
      <c r="I39" s="485"/>
      <c r="J39" s="485"/>
      <c r="K39" s="485"/>
      <c r="L39" s="485"/>
      <c r="M39" s="485"/>
      <c r="N39" s="485"/>
      <c r="O39" s="485"/>
      <c r="P39" s="485"/>
      <c r="Q39" s="485"/>
      <c r="R39" s="485"/>
      <c r="S39" s="485"/>
      <c r="T39" s="485"/>
      <c r="U39" s="485"/>
    </row>
    <row r="40" spans="1:256" s="185" customFormat="1" ht="10.5" customHeight="1">
      <c r="O40" s="178"/>
      <c r="T40" s="186"/>
    </row>
    <row r="41" spans="1:256" s="185" customFormat="1" ht="10.5" customHeight="1">
      <c r="O41" s="178"/>
      <c r="T41" s="186"/>
    </row>
    <row r="42" spans="1:256" customFormat="1" ht="249.95" customHeight="1">
      <c r="A42" s="438" t="s">
        <v>196</v>
      </c>
      <c r="B42" s="438"/>
      <c r="C42" s="438"/>
      <c r="D42" s="438"/>
      <c r="E42" s="438"/>
      <c r="F42" s="438"/>
      <c r="G42" s="438"/>
      <c r="H42" s="438"/>
      <c r="I42" s="438"/>
      <c r="J42" s="438"/>
      <c r="K42" s="438"/>
      <c r="L42" s="438"/>
      <c r="M42" s="438"/>
      <c r="N42" s="438"/>
      <c r="O42" s="438"/>
      <c r="P42" s="438"/>
      <c r="Q42" s="438"/>
      <c r="R42" s="438"/>
      <c r="S42" s="438"/>
      <c r="T42" s="438"/>
      <c r="U42" s="438"/>
    </row>
    <row r="43" spans="1:256" customFormat="1" ht="99.95" customHeight="1">
      <c r="A43" s="422" t="s">
        <v>197</v>
      </c>
      <c r="B43" s="422"/>
      <c r="C43" s="422"/>
      <c r="D43" s="422"/>
      <c r="E43" s="422"/>
      <c r="F43" s="422"/>
      <c r="G43" s="422"/>
      <c r="H43" s="422"/>
      <c r="I43" s="422"/>
      <c r="J43" s="422"/>
      <c r="K43" s="422"/>
      <c r="L43" s="422"/>
      <c r="M43" s="422"/>
      <c r="N43" s="422"/>
      <c r="O43" s="422"/>
      <c r="P43" s="422"/>
      <c r="Q43" s="422"/>
      <c r="R43" s="422"/>
      <c r="S43" s="422"/>
      <c r="T43" s="422"/>
      <c r="U43" s="422"/>
    </row>
    <row r="44" spans="1:256" customFormat="1" ht="10.5" customHeight="1">
      <c r="O44" s="187"/>
      <c r="T44" s="5"/>
    </row>
    <row r="45" spans="1:256" customFormat="1" ht="80.099999999999994" customHeight="1">
      <c r="A45" s="438" t="s">
        <v>198</v>
      </c>
      <c r="B45" s="438"/>
      <c r="C45" s="438"/>
      <c r="D45" s="438"/>
      <c r="E45" s="438"/>
      <c r="F45" s="438"/>
      <c r="G45" s="438"/>
      <c r="H45" s="438"/>
      <c r="I45" s="438"/>
      <c r="J45" s="438"/>
      <c r="K45" s="438"/>
      <c r="L45" s="438"/>
      <c r="M45" s="438"/>
      <c r="N45" s="438"/>
      <c r="O45" s="438"/>
      <c r="P45" s="438"/>
      <c r="Q45" s="438"/>
      <c r="R45" s="438"/>
      <c r="S45" s="438"/>
      <c r="T45" s="438"/>
      <c r="U45" s="438"/>
    </row>
    <row r="46" spans="1:256" customFormat="1" ht="10.5" customHeight="1">
      <c r="O46" s="187"/>
      <c r="T46" s="5"/>
    </row>
    <row r="47" spans="1:256" customFormat="1" ht="189.95" customHeight="1">
      <c r="A47" s="438" t="s">
        <v>199</v>
      </c>
      <c r="B47" s="438"/>
      <c r="C47" s="438"/>
      <c r="D47" s="438"/>
      <c r="E47" s="438"/>
      <c r="F47" s="438"/>
      <c r="G47" s="438"/>
      <c r="H47" s="438"/>
      <c r="I47" s="438"/>
      <c r="J47" s="438"/>
      <c r="K47" s="438"/>
      <c r="L47" s="438"/>
      <c r="M47" s="438"/>
      <c r="N47" s="438"/>
      <c r="O47" s="438"/>
      <c r="P47" s="438"/>
      <c r="Q47" s="438"/>
      <c r="R47" s="438"/>
      <c r="S47" s="438"/>
      <c r="T47" s="438"/>
      <c r="U47" s="438"/>
    </row>
    <row r="48" spans="1:256" customFormat="1" ht="10.5" customHeight="1">
      <c r="O48" s="187"/>
      <c r="T48" s="5"/>
    </row>
    <row r="49" spans="1:21" customFormat="1" ht="225" customHeight="1">
      <c r="A49" s="438" t="s">
        <v>200</v>
      </c>
      <c r="B49" s="438"/>
      <c r="C49" s="438"/>
      <c r="D49" s="438"/>
      <c r="E49" s="438"/>
      <c r="F49" s="438"/>
      <c r="G49" s="438"/>
      <c r="H49" s="438"/>
      <c r="I49" s="438"/>
      <c r="J49" s="438"/>
      <c r="K49" s="438"/>
      <c r="L49" s="438"/>
      <c r="M49" s="438"/>
      <c r="N49" s="438"/>
      <c r="O49" s="438"/>
      <c r="P49" s="438"/>
      <c r="Q49" s="438"/>
      <c r="R49" s="438"/>
      <c r="S49" s="438"/>
      <c r="T49" s="438"/>
      <c r="U49" s="438"/>
    </row>
    <row r="50" spans="1:21" customFormat="1" ht="10.5" customHeight="1">
      <c r="O50" s="187"/>
      <c r="T50" s="5"/>
    </row>
    <row r="51" spans="1:21" customFormat="1" ht="129.94999999999999" customHeight="1">
      <c r="A51" s="438" t="s">
        <v>341</v>
      </c>
      <c r="B51" s="438"/>
      <c r="C51" s="438"/>
      <c r="D51" s="438"/>
      <c r="E51" s="438"/>
      <c r="F51" s="438"/>
      <c r="G51" s="438"/>
      <c r="H51" s="438"/>
      <c r="I51" s="438"/>
      <c r="J51" s="438"/>
      <c r="K51" s="438"/>
      <c r="L51" s="438"/>
      <c r="M51" s="438"/>
      <c r="N51" s="438"/>
      <c r="O51" s="438"/>
      <c r="P51" s="438"/>
      <c r="Q51" s="438"/>
      <c r="R51" s="438"/>
      <c r="S51" s="438"/>
      <c r="T51" s="438"/>
      <c r="U51" s="438"/>
    </row>
    <row r="52" spans="1:21" customFormat="1" ht="10.5" customHeight="1">
      <c r="O52" s="187"/>
      <c r="T52" s="5"/>
    </row>
    <row r="53" spans="1:21" customFormat="1" ht="69.95" customHeight="1">
      <c r="A53" s="438" t="s">
        <v>342</v>
      </c>
      <c r="B53" s="438"/>
      <c r="C53" s="438"/>
      <c r="D53" s="438"/>
      <c r="E53" s="438"/>
      <c r="F53" s="438"/>
      <c r="G53" s="438"/>
      <c r="H53" s="438"/>
      <c r="I53" s="438"/>
      <c r="J53" s="438"/>
      <c r="K53" s="438"/>
      <c r="L53" s="438"/>
      <c r="M53" s="438"/>
      <c r="N53" s="438"/>
      <c r="O53" s="438"/>
      <c r="P53" s="438"/>
      <c r="Q53" s="438"/>
      <c r="R53" s="438"/>
      <c r="S53" s="438"/>
      <c r="T53" s="438"/>
      <c r="U53" s="438"/>
    </row>
    <row r="54" spans="1:21" customFormat="1" ht="10.5" customHeight="1">
      <c r="O54" s="187"/>
      <c r="T54" s="5"/>
    </row>
    <row r="55" spans="1:21" customFormat="1" ht="120" customHeight="1">
      <c r="A55" s="438" t="s">
        <v>343</v>
      </c>
      <c r="B55" s="438"/>
      <c r="C55" s="438"/>
      <c r="D55" s="438"/>
      <c r="E55" s="438"/>
      <c r="F55" s="438"/>
      <c r="G55" s="438"/>
      <c r="H55" s="438"/>
      <c r="I55" s="438"/>
      <c r="J55" s="438"/>
      <c r="K55" s="438"/>
      <c r="L55" s="438"/>
      <c r="M55" s="438"/>
      <c r="N55" s="438"/>
      <c r="O55" s="438"/>
      <c r="P55" s="438"/>
      <c r="Q55" s="438"/>
      <c r="R55" s="438"/>
      <c r="S55" s="438"/>
      <c r="T55" s="438"/>
      <c r="U55" s="438"/>
    </row>
    <row r="56" spans="1:21" customFormat="1" ht="10.5" customHeight="1">
      <c r="O56" s="187"/>
      <c r="T56" s="5"/>
    </row>
    <row r="57" spans="1:21" customFormat="1" ht="80.099999999999994" customHeight="1">
      <c r="A57" s="438" t="s">
        <v>344</v>
      </c>
      <c r="B57" s="438"/>
      <c r="C57" s="438"/>
      <c r="D57" s="438"/>
      <c r="E57" s="438"/>
      <c r="F57" s="438"/>
      <c r="G57" s="438"/>
      <c r="H57" s="438"/>
      <c r="I57" s="438"/>
      <c r="J57" s="438"/>
      <c r="K57" s="438"/>
      <c r="L57" s="438"/>
      <c r="M57" s="438"/>
      <c r="N57" s="438"/>
      <c r="O57" s="438"/>
      <c r="P57" s="438"/>
      <c r="Q57" s="438"/>
      <c r="R57" s="438"/>
      <c r="S57" s="438"/>
      <c r="T57" s="438"/>
      <c r="U57" s="438"/>
    </row>
    <row r="58" spans="1:21" customFormat="1" ht="10.5" customHeight="1">
      <c r="O58" s="187"/>
      <c r="T58" s="5"/>
    </row>
    <row r="59" spans="1:21" customFormat="1" ht="150" customHeight="1">
      <c r="A59" s="438" t="s">
        <v>345</v>
      </c>
      <c r="B59" s="438"/>
      <c r="C59" s="438"/>
      <c r="D59" s="438"/>
      <c r="E59" s="438"/>
      <c r="F59" s="438"/>
      <c r="G59" s="438"/>
      <c r="H59" s="438"/>
      <c r="I59" s="438"/>
      <c r="J59" s="438"/>
      <c r="K59" s="438"/>
      <c r="L59" s="438"/>
      <c r="M59" s="438"/>
      <c r="N59" s="438"/>
      <c r="O59" s="438"/>
      <c r="P59" s="438"/>
      <c r="Q59" s="438"/>
      <c r="R59" s="438"/>
      <c r="S59" s="438"/>
      <c r="T59" s="438"/>
      <c r="U59" s="438"/>
    </row>
    <row r="60" spans="1:21" customFormat="1" ht="10.5" customHeight="1">
      <c r="O60" s="187"/>
      <c r="T60" s="5"/>
    </row>
    <row r="61" spans="1:21" customFormat="1" ht="180" customHeight="1">
      <c r="A61" s="438" t="s">
        <v>346</v>
      </c>
      <c r="B61" s="438"/>
      <c r="C61" s="438"/>
      <c r="D61" s="438"/>
      <c r="E61" s="438"/>
      <c r="F61" s="438"/>
      <c r="G61" s="438"/>
      <c r="H61" s="438"/>
      <c r="I61" s="438"/>
      <c r="J61" s="438"/>
      <c r="K61" s="438"/>
      <c r="L61" s="438"/>
      <c r="M61" s="438"/>
      <c r="N61" s="438"/>
      <c r="O61" s="438"/>
      <c r="P61" s="438"/>
      <c r="Q61" s="438"/>
      <c r="R61" s="438"/>
      <c r="S61" s="438"/>
      <c r="T61" s="438"/>
      <c r="U61" s="438"/>
    </row>
    <row r="62" spans="1:21" s="188" customFormat="1" ht="320.10000000000002" customHeight="1">
      <c r="A62" s="488" t="s">
        <v>347</v>
      </c>
      <c r="B62" s="488"/>
      <c r="C62" s="488"/>
      <c r="D62" s="488"/>
      <c r="E62" s="488"/>
      <c r="F62" s="488"/>
      <c r="G62" s="488"/>
      <c r="H62" s="488"/>
      <c r="I62" s="488"/>
      <c r="J62" s="488"/>
      <c r="K62" s="488"/>
      <c r="L62" s="488"/>
      <c r="M62" s="488"/>
      <c r="N62" s="488"/>
      <c r="O62" s="488"/>
      <c r="P62" s="488"/>
      <c r="Q62" s="488"/>
      <c r="R62" s="488"/>
      <c r="S62" s="488"/>
      <c r="T62" s="488"/>
      <c r="U62" s="488"/>
    </row>
    <row r="63" spans="1:21" s="189" customFormat="1" ht="10.5" customHeight="1">
      <c r="O63" s="190"/>
      <c r="T63" s="191"/>
    </row>
    <row r="64" spans="1:21" s="188" customFormat="1" ht="279.95" customHeight="1">
      <c r="A64" s="489" t="s">
        <v>348</v>
      </c>
      <c r="B64" s="489"/>
      <c r="C64" s="489"/>
      <c r="D64" s="489"/>
      <c r="E64" s="489"/>
      <c r="F64" s="489"/>
      <c r="G64" s="489"/>
      <c r="H64" s="489"/>
      <c r="I64" s="489"/>
      <c r="J64" s="489"/>
      <c r="K64" s="489"/>
      <c r="L64" s="489"/>
      <c r="M64" s="489"/>
      <c r="N64" s="489"/>
      <c r="O64" s="489"/>
      <c r="P64" s="489"/>
      <c r="Q64" s="489"/>
      <c r="R64" s="489"/>
      <c r="S64" s="489"/>
      <c r="T64" s="489"/>
      <c r="U64" s="489"/>
    </row>
    <row r="65" spans="1:21" s="189" customFormat="1" ht="10.5" customHeight="1">
      <c r="O65" s="190"/>
      <c r="T65" s="191"/>
    </row>
    <row r="66" spans="1:21" s="188" customFormat="1" ht="80.099999999999994" customHeight="1">
      <c r="A66" s="488" t="s">
        <v>349</v>
      </c>
      <c r="B66" s="488"/>
      <c r="C66" s="488"/>
      <c r="D66" s="488"/>
      <c r="E66" s="488"/>
      <c r="F66" s="488"/>
      <c r="G66" s="488"/>
      <c r="H66" s="488"/>
      <c r="I66" s="488"/>
      <c r="J66" s="488"/>
      <c r="K66" s="488"/>
      <c r="L66" s="488"/>
      <c r="M66" s="488"/>
      <c r="N66" s="488"/>
      <c r="O66" s="488"/>
      <c r="P66" s="488"/>
      <c r="Q66" s="488"/>
      <c r="R66" s="488"/>
      <c r="S66" s="488"/>
      <c r="T66" s="488"/>
      <c r="U66" s="488"/>
    </row>
    <row r="67" spans="1:21" s="189" customFormat="1" ht="10.5" customHeight="1">
      <c r="O67" s="190"/>
      <c r="T67" s="191"/>
    </row>
    <row r="68" spans="1:21" s="188" customFormat="1" ht="300" customHeight="1">
      <c r="A68" s="488" t="s">
        <v>350</v>
      </c>
      <c r="B68" s="488"/>
      <c r="C68" s="488"/>
      <c r="D68" s="488"/>
      <c r="E68" s="488"/>
      <c r="F68" s="488"/>
      <c r="G68" s="488"/>
      <c r="H68" s="488"/>
      <c r="I68" s="488"/>
      <c r="J68" s="488"/>
      <c r="K68" s="488"/>
      <c r="L68" s="488"/>
      <c r="M68" s="488"/>
      <c r="N68" s="488"/>
      <c r="O68" s="488"/>
      <c r="P68" s="488"/>
      <c r="Q68" s="488"/>
      <c r="R68" s="488"/>
      <c r="S68" s="488"/>
      <c r="T68" s="488"/>
      <c r="U68" s="488"/>
    </row>
    <row r="69" spans="1:21" customFormat="1" ht="10.5" customHeight="1">
      <c r="O69" s="187"/>
      <c r="T69" s="5"/>
    </row>
    <row r="70" spans="1:21" customFormat="1" ht="10.5" customHeight="1">
      <c r="A70" s="118"/>
      <c r="P70" s="187"/>
      <c r="U70" s="5"/>
    </row>
    <row r="71" spans="1:21" customFormat="1" ht="12" customHeight="1">
      <c r="A71" s="490">
        <v>1</v>
      </c>
      <c r="B71" s="490"/>
      <c r="C71" s="28" t="s">
        <v>193</v>
      </c>
      <c r="D71" s="59"/>
      <c r="E71" s="3"/>
      <c r="F71" s="3"/>
      <c r="G71" s="3"/>
      <c r="H71" s="3"/>
      <c r="I71" s="3"/>
      <c r="P71" s="187"/>
    </row>
    <row r="72" spans="1:21" customFormat="1" ht="9.9499999999999993" customHeight="1">
      <c r="A72" s="192"/>
      <c r="B72" s="193"/>
      <c r="P72" s="187"/>
    </row>
    <row r="73" spans="1:21" s="3" customFormat="1" ht="35.1" customHeight="1">
      <c r="A73" s="194">
        <f>A$71</f>
        <v>1</v>
      </c>
      <c r="B73" s="195">
        <v>1</v>
      </c>
      <c r="C73" s="422" t="s">
        <v>351</v>
      </c>
      <c r="D73" s="422"/>
      <c r="E73" s="422"/>
      <c r="F73" s="422"/>
      <c r="G73" s="422"/>
      <c r="H73" s="422"/>
      <c r="I73" s="422"/>
      <c r="J73" s="422"/>
      <c r="K73" s="422"/>
      <c r="L73" s="196"/>
      <c r="M73" s="4" t="s">
        <v>7</v>
      </c>
      <c r="N73" s="30"/>
      <c r="O73" s="30"/>
      <c r="P73" s="197">
        <f>30*60</f>
        <v>1800</v>
      </c>
    </row>
    <row r="74" spans="1:21" customFormat="1" ht="10.5" customHeight="1">
      <c r="A74" s="192"/>
      <c r="B74" s="198"/>
      <c r="P74" s="187"/>
      <c r="U74" s="5"/>
    </row>
    <row r="75" spans="1:21" customFormat="1" ht="10.5" customHeight="1">
      <c r="A75" s="192"/>
      <c r="B75" s="193"/>
      <c r="P75" s="187"/>
      <c r="U75" s="5"/>
    </row>
    <row r="76" spans="1:21" customFormat="1" ht="12" customHeight="1">
      <c r="A76" s="490">
        <v>2</v>
      </c>
      <c r="B76" s="490"/>
      <c r="C76" s="28" t="s">
        <v>352</v>
      </c>
      <c r="D76" s="59"/>
      <c r="E76" s="3"/>
      <c r="F76" s="3"/>
      <c r="G76" s="3"/>
      <c r="H76" s="3"/>
      <c r="I76" s="3"/>
      <c r="P76" s="187"/>
    </row>
    <row r="77" spans="1:21" customFormat="1" ht="9.9499999999999993" customHeight="1">
      <c r="A77" s="192"/>
      <c r="B77" s="193"/>
      <c r="P77" s="187"/>
    </row>
    <row r="78" spans="1:21" s="3" customFormat="1" ht="24.95" customHeight="1">
      <c r="A78" s="194">
        <f>A76</f>
        <v>2</v>
      </c>
      <c r="B78" s="195">
        <v>1</v>
      </c>
      <c r="C78" s="422" t="s">
        <v>353</v>
      </c>
      <c r="D78" s="422"/>
      <c r="E78" s="422"/>
      <c r="F78" s="422"/>
      <c r="G78" s="422"/>
      <c r="H78" s="422"/>
      <c r="I78" s="422"/>
      <c r="J78" s="422"/>
      <c r="K78" s="422"/>
      <c r="L78" s="196"/>
      <c r="M78" s="4" t="s">
        <v>7</v>
      </c>
      <c r="N78" s="30"/>
      <c r="O78" s="30"/>
      <c r="P78" s="197">
        <v>1800</v>
      </c>
    </row>
    <row r="79" spans="1:21" s="3" customFormat="1" ht="6.95" customHeight="1">
      <c r="A79" s="199"/>
      <c r="B79" s="198"/>
      <c r="I79" s="59"/>
      <c r="P79" s="187"/>
    </row>
    <row r="80" spans="1:21" s="3" customFormat="1" ht="69.95" customHeight="1">
      <c r="A80" s="194">
        <f>A76</f>
        <v>2</v>
      </c>
      <c r="B80" s="195">
        <v>2</v>
      </c>
      <c r="C80" s="422" t="s">
        <v>354</v>
      </c>
      <c r="D80" s="422"/>
      <c r="E80" s="422"/>
      <c r="F80" s="422"/>
      <c r="G80" s="422"/>
      <c r="H80" s="422"/>
      <c r="I80" s="422"/>
      <c r="J80" s="422"/>
      <c r="K80" s="422"/>
      <c r="L80" s="196"/>
      <c r="M80" s="4" t="s">
        <v>355</v>
      </c>
      <c r="N80" s="30"/>
      <c r="O80" s="30"/>
      <c r="P80" s="197">
        <f>(1.4*2*6+1*1.4*8+1*1*2)*1.5+0.8*0.8*23*1.3</f>
        <v>64.135999999999996</v>
      </c>
    </row>
    <row r="81" spans="1:16" s="3" customFormat="1" ht="6.95" customHeight="1">
      <c r="A81" s="199"/>
      <c r="B81" s="198"/>
      <c r="I81" s="59"/>
      <c r="P81" s="187"/>
    </row>
    <row r="82" spans="1:16" s="3" customFormat="1" ht="69.95" customHeight="1">
      <c r="A82" s="194">
        <f>A78</f>
        <v>2</v>
      </c>
      <c r="B82" s="195">
        <v>3</v>
      </c>
      <c r="C82" s="422" t="s">
        <v>356</v>
      </c>
      <c r="D82" s="422"/>
      <c r="E82" s="422"/>
      <c r="F82" s="422"/>
      <c r="G82" s="422"/>
      <c r="H82" s="422"/>
      <c r="I82" s="422"/>
      <c r="J82" s="422"/>
      <c r="K82" s="422"/>
      <c r="L82" s="196"/>
      <c r="M82" s="4" t="s">
        <v>355</v>
      </c>
      <c r="N82" s="30"/>
      <c r="O82" s="30"/>
      <c r="P82" s="197">
        <f>(0.5*(7.8*6+21*2)+0.4*8*4+0.3*(19*3+22*2+16+11+12+10*2))*1.3</f>
        <v>136.76000000000002</v>
      </c>
    </row>
    <row r="83" spans="1:16" s="3" customFormat="1" ht="6.95" customHeight="1">
      <c r="A83" s="199"/>
      <c r="B83" s="198"/>
      <c r="I83" s="59"/>
      <c r="P83" s="187"/>
    </row>
    <row r="84" spans="1:16" s="3" customFormat="1" ht="39.950000000000003" customHeight="1">
      <c r="A84" s="194">
        <f>A76</f>
        <v>2</v>
      </c>
      <c r="B84" s="195">
        <v>4</v>
      </c>
      <c r="C84" s="422" t="s">
        <v>357</v>
      </c>
      <c r="D84" s="422"/>
      <c r="E84" s="422"/>
      <c r="F84" s="422"/>
      <c r="G84" s="422"/>
      <c r="H84" s="422"/>
      <c r="I84" s="422"/>
      <c r="J84" s="422"/>
      <c r="K84" s="422"/>
      <c r="L84" s="196"/>
      <c r="M84" s="4" t="s">
        <v>355</v>
      </c>
      <c r="N84" s="30"/>
      <c r="O84" s="30"/>
      <c r="P84" s="197">
        <v>14</v>
      </c>
    </row>
    <row r="85" spans="1:16" s="3" customFormat="1" ht="6.95" customHeight="1">
      <c r="A85" s="199"/>
      <c r="B85" s="198"/>
      <c r="I85" s="59"/>
      <c r="P85" s="187"/>
    </row>
    <row r="86" spans="1:16" s="3" customFormat="1" ht="39.950000000000003" customHeight="1">
      <c r="A86" s="194">
        <f>A78</f>
        <v>2</v>
      </c>
      <c r="B86" s="195">
        <v>5</v>
      </c>
      <c r="C86" s="422" t="s">
        <v>358</v>
      </c>
      <c r="D86" s="422"/>
      <c r="E86" s="422"/>
      <c r="F86" s="422"/>
      <c r="G86" s="422"/>
      <c r="H86" s="422"/>
      <c r="I86" s="422"/>
      <c r="J86" s="422"/>
      <c r="K86" s="422"/>
      <c r="L86" s="196"/>
      <c r="M86" s="4" t="s">
        <v>355</v>
      </c>
      <c r="N86" s="30"/>
      <c r="O86" s="30"/>
      <c r="P86" s="197">
        <v>190</v>
      </c>
    </row>
    <row r="87" spans="1:16" s="3" customFormat="1" ht="6.95" customHeight="1">
      <c r="A87" s="199"/>
      <c r="B87" s="198"/>
      <c r="I87" s="59"/>
      <c r="P87" s="187"/>
    </row>
    <row r="88" spans="1:16" s="3" customFormat="1" ht="39.950000000000003" customHeight="1">
      <c r="A88" s="194">
        <f>A80</f>
        <v>2</v>
      </c>
      <c r="B88" s="195">
        <v>6</v>
      </c>
      <c r="C88" s="422" t="s">
        <v>359</v>
      </c>
      <c r="D88" s="422"/>
      <c r="E88" s="422"/>
      <c r="F88" s="422"/>
      <c r="G88" s="422"/>
      <c r="H88" s="422"/>
      <c r="I88" s="422"/>
      <c r="J88" s="422"/>
      <c r="K88" s="422"/>
      <c r="L88" s="196"/>
      <c r="M88" s="4" t="s">
        <v>7</v>
      </c>
      <c r="N88" s="30"/>
      <c r="O88" s="30"/>
      <c r="P88" s="197">
        <v>1800</v>
      </c>
    </row>
    <row r="89" spans="1:16" customFormat="1" ht="9.9499999999999993" customHeight="1">
      <c r="A89" s="192"/>
      <c r="B89" s="198"/>
      <c r="P89" s="187"/>
    </row>
    <row r="90" spans="1:16" s="3" customFormat="1" ht="9.9499999999999993" customHeight="1">
      <c r="A90" s="199"/>
      <c r="B90" s="198"/>
      <c r="I90" s="59"/>
      <c r="P90" s="187"/>
    </row>
    <row r="91" spans="1:16" customFormat="1" ht="12" customHeight="1">
      <c r="A91" s="490">
        <v>3</v>
      </c>
      <c r="B91" s="490"/>
      <c r="C91" s="28" t="s">
        <v>194</v>
      </c>
      <c r="D91" s="59"/>
      <c r="E91" s="3"/>
      <c r="F91" s="3"/>
      <c r="G91" s="3"/>
      <c r="H91" s="3"/>
      <c r="I91" s="3"/>
      <c r="P91" s="187"/>
    </row>
    <row r="92" spans="1:16" customFormat="1" ht="9.9499999999999993" customHeight="1">
      <c r="A92" s="192"/>
      <c r="B92" s="193"/>
      <c r="P92" s="187"/>
    </row>
    <row r="93" spans="1:16" s="3" customFormat="1" ht="45" customHeight="1">
      <c r="A93" s="194">
        <f>A91</f>
        <v>3</v>
      </c>
      <c r="B93" s="195">
        <v>1</v>
      </c>
      <c r="C93" s="422" t="s">
        <v>360</v>
      </c>
      <c r="D93" s="422"/>
      <c r="E93" s="422"/>
      <c r="F93" s="422"/>
      <c r="G93" s="422"/>
      <c r="H93" s="422"/>
      <c r="I93" s="422"/>
      <c r="J93" s="422"/>
      <c r="K93" s="422"/>
      <c r="L93" s="196"/>
      <c r="M93" s="4"/>
      <c r="N93" s="30"/>
      <c r="O93" s="30"/>
      <c r="P93" s="197"/>
    </row>
    <row r="94" spans="1:16" s="3" customFormat="1" ht="13.5" customHeight="1">
      <c r="A94" s="199"/>
      <c r="B94" s="198"/>
      <c r="C94" s="30" t="s">
        <v>361</v>
      </c>
      <c r="D94" s="433" t="s">
        <v>362</v>
      </c>
      <c r="E94" s="433"/>
      <c r="F94" s="433"/>
      <c r="G94" s="433"/>
      <c r="H94" s="433"/>
      <c r="I94" s="433"/>
      <c r="J94" s="433"/>
      <c r="K94" s="433"/>
      <c r="M94" s="4" t="s">
        <v>355</v>
      </c>
      <c r="P94" s="197">
        <f>(1.4*2*6+1*1.4*8+1*1*2)*1.35+0.8*0.8*23*1.15</f>
        <v>57.427999999999997</v>
      </c>
    </row>
    <row r="95" spans="1:16" s="3" customFormat="1" ht="13.5" customHeight="1">
      <c r="A95" s="199"/>
      <c r="B95" s="198"/>
      <c r="C95" s="30" t="s">
        <v>361</v>
      </c>
      <c r="D95" s="433" t="s">
        <v>363</v>
      </c>
      <c r="E95" s="433"/>
      <c r="F95" s="433"/>
      <c r="G95" s="433"/>
      <c r="H95" s="433"/>
      <c r="I95" s="433"/>
      <c r="J95" s="433"/>
      <c r="K95" s="433"/>
      <c r="M95" s="4" t="s">
        <v>7</v>
      </c>
      <c r="P95" s="197">
        <v>12</v>
      </c>
    </row>
    <row r="96" spans="1:16" s="3" customFormat="1" ht="6.95" customHeight="1">
      <c r="A96" s="199"/>
      <c r="B96" s="198"/>
      <c r="I96" s="59"/>
      <c r="P96" s="187"/>
    </row>
    <row r="97" spans="1:16" s="3" customFormat="1" ht="20.100000000000001" customHeight="1">
      <c r="A97" s="194">
        <v>3</v>
      </c>
      <c r="B97" s="195">
        <v>2</v>
      </c>
      <c r="C97" s="422" t="s">
        <v>364</v>
      </c>
      <c r="D97" s="422"/>
      <c r="E97" s="422"/>
      <c r="F97" s="422"/>
      <c r="G97" s="422"/>
      <c r="H97" s="422"/>
      <c r="I97" s="422"/>
      <c r="J97" s="422"/>
      <c r="K97" s="422"/>
      <c r="L97" s="196"/>
      <c r="N97" s="30"/>
      <c r="O97" s="30"/>
      <c r="P97" s="187"/>
    </row>
    <row r="98" spans="1:16" s="3" customFormat="1" ht="13.5" customHeight="1">
      <c r="A98" s="199"/>
      <c r="B98" s="198"/>
      <c r="C98" s="30" t="s">
        <v>361</v>
      </c>
      <c r="D98" s="433" t="s">
        <v>362</v>
      </c>
      <c r="E98" s="433"/>
      <c r="F98" s="433"/>
      <c r="G98" s="433"/>
      <c r="H98" s="433"/>
      <c r="I98" s="433"/>
      <c r="J98" s="433"/>
      <c r="K98" s="433"/>
      <c r="M98" s="4" t="s">
        <v>355</v>
      </c>
      <c r="P98" s="197">
        <f>(0.5*(7.8*6+21*2)+0.4*8*4+0.3*(19*3+22*2+16+11+12+10*2))*1.15</f>
        <v>120.97999999999999</v>
      </c>
    </row>
    <row r="99" spans="1:16" s="3" customFormat="1" ht="13.5" customHeight="1">
      <c r="A99" s="199"/>
      <c r="B99" s="198"/>
      <c r="C99" s="30" t="s">
        <v>361</v>
      </c>
      <c r="D99" s="433" t="s">
        <v>365</v>
      </c>
      <c r="E99" s="433"/>
      <c r="F99" s="433"/>
      <c r="G99" s="433"/>
      <c r="H99" s="433"/>
      <c r="I99" s="433"/>
      <c r="J99" s="433"/>
      <c r="K99" s="433"/>
      <c r="M99" s="4" t="s">
        <v>7</v>
      </c>
      <c r="P99" s="197">
        <f>(7.8*6+21*2+8*4+19*3+22*2+16+11+12+10*2)*0.3</f>
        <v>84.24</v>
      </c>
    </row>
    <row r="100" spans="1:16" s="3" customFormat="1" ht="6.95" customHeight="1">
      <c r="A100" s="199"/>
      <c r="B100" s="198"/>
      <c r="I100" s="59"/>
      <c r="P100" s="187"/>
    </row>
    <row r="101" spans="1:16" s="3" customFormat="1" ht="24.95" customHeight="1">
      <c r="A101" s="194">
        <f>A91</f>
        <v>3</v>
      </c>
      <c r="B101" s="195">
        <v>3</v>
      </c>
      <c r="C101" s="422" t="s">
        <v>366</v>
      </c>
      <c r="D101" s="422"/>
      <c r="E101" s="422"/>
      <c r="F101" s="422"/>
      <c r="G101" s="422"/>
      <c r="H101" s="422"/>
      <c r="I101" s="422"/>
      <c r="J101" s="422"/>
      <c r="K101" s="422"/>
      <c r="L101" s="196"/>
      <c r="N101" s="30"/>
      <c r="O101" s="30"/>
      <c r="P101" s="187"/>
    </row>
    <row r="102" spans="1:16" s="3" customFormat="1" ht="13.5" customHeight="1">
      <c r="A102" s="199"/>
      <c r="B102" s="198"/>
      <c r="C102" s="30" t="s">
        <v>361</v>
      </c>
      <c r="D102" s="433" t="s">
        <v>367</v>
      </c>
      <c r="E102" s="433"/>
      <c r="F102" s="433"/>
      <c r="G102" s="433"/>
      <c r="H102" s="433"/>
      <c r="I102" s="433"/>
      <c r="J102" s="433"/>
      <c r="K102" s="433"/>
      <c r="M102" s="4" t="s">
        <v>355</v>
      </c>
      <c r="P102" s="197">
        <f>(0.3*(7.8*6+21*2)+0.3*8*4+0.3*(19*3+22*2+16+11+12+10*2))*0.2</f>
        <v>16.847999999999999</v>
      </c>
    </row>
    <row r="103" spans="1:16" s="3" customFormat="1" ht="13.5" customHeight="1">
      <c r="A103" s="199"/>
      <c r="B103" s="198"/>
      <c r="C103" s="30" t="s">
        <v>361</v>
      </c>
      <c r="D103" s="433" t="s">
        <v>363</v>
      </c>
      <c r="E103" s="433"/>
      <c r="F103" s="433"/>
      <c r="G103" s="433"/>
      <c r="H103" s="433"/>
      <c r="I103" s="433"/>
      <c r="J103" s="433"/>
      <c r="K103" s="433"/>
      <c r="M103" s="4" t="s">
        <v>7</v>
      </c>
      <c r="P103" s="197">
        <f>(7.8*6+21*2+8*4+19*3+22*2+16+11+12+10*2)*0.2*2</f>
        <v>112.32000000000001</v>
      </c>
    </row>
    <row r="104" spans="1:16" s="3" customFormat="1" ht="6.95" customHeight="1">
      <c r="A104" s="199"/>
      <c r="B104" s="198"/>
      <c r="I104" s="59"/>
      <c r="P104" s="187"/>
    </row>
    <row r="105" spans="1:16" s="3" customFormat="1" ht="90" customHeight="1">
      <c r="A105" s="194">
        <f>A91</f>
        <v>3</v>
      </c>
      <c r="B105" s="195">
        <v>4</v>
      </c>
      <c r="C105" s="422" t="s">
        <v>368</v>
      </c>
      <c r="D105" s="422"/>
      <c r="E105" s="422"/>
      <c r="F105" s="422"/>
      <c r="G105" s="422"/>
      <c r="H105" s="422"/>
      <c r="I105" s="422"/>
      <c r="J105" s="422"/>
      <c r="K105" s="422"/>
      <c r="L105" s="196"/>
      <c r="M105" s="4" t="s">
        <v>355</v>
      </c>
      <c r="N105" s="30"/>
      <c r="O105" s="30"/>
      <c r="P105" s="197">
        <f>21.6*23.7*0.15</f>
        <v>76.787999999999997</v>
      </c>
    </row>
    <row r="106" spans="1:16" s="3" customFormat="1" ht="6.95" customHeight="1">
      <c r="A106" s="199"/>
      <c r="B106" s="198"/>
      <c r="I106" s="59"/>
      <c r="P106" s="187"/>
    </row>
    <row r="107" spans="1:16" s="3" customFormat="1" ht="90" customHeight="1">
      <c r="A107" s="194">
        <f>A91</f>
        <v>3</v>
      </c>
      <c r="B107" s="195">
        <v>5</v>
      </c>
      <c r="C107" s="422" t="s">
        <v>369</v>
      </c>
      <c r="D107" s="422"/>
      <c r="E107" s="422"/>
      <c r="F107" s="422"/>
      <c r="G107" s="422"/>
      <c r="H107" s="422"/>
      <c r="I107" s="422"/>
      <c r="J107" s="422"/>
      <c r="K107" s="422"/>
      <c r="L107" s="196"/>
      <c r="M107" s="4" t="s">
        <v>355</v>
      </c>
      <c r="N107" s="30"/>
      <c r="O107" s="30"/>
      <c r="P107" s="197">
        <f>21.6*8*0.15</f>
        <v>25.92</v>
      </c>
    </row>
    <row r="108" spans="1:16" s="3" customFormat="1" ht="6.95" customHeight="1">
      <c r="A108" s="199"/>
      <c r="B108" s="198"/>
      <c r="I108" s="59"/>
      <c r="P108" s="187"/>
    </row>
    <row r="109" spans="1:16" s="3" customFormat="1" ht="90" customHeight="1">
      <c r="A109" s="194">
        <f>A91</f>
        <v>3</v>
      </c>
      <c r="B109" s="195">
        <v>6</v>
      </c>
      <c r="C109" s="422" t="s">
        <v>370</v>
      </c>
      <c r="D109" s="422"/>
      <c r="E109" s="422"/>
      <c r="F109" s="422"/>
      <c r="G109" s="422"/>
      <c r="H109" s="422"/>
      <c r="I109" s="422"/>
      <c r="J109" s="422"/>
      <c r="K109" s="422"/>
      <c r="L109" s="196"/>
      <c r="M109" s="4" t="s">
        <v>355</v>
      </c>
      <c r="N109" s="30"/>
      <c r="O109" s="30"/>
      <c r="P109" s="197">
        <f>21.6*19.4*0.15</f>
        <v>62.856000000000002</v>
      </c>
    </row>
    <row r="110" spans="1:16" s="3" customFormat="1" ht="6.95" customHeight="1">
      <c r="A110" s="199"/>
      <c r="B110" s="198"/>
      <c r="I110" s="59"/>
      <c r="P110" s="187"/>
    </row>
    <row r="111" spans="1:16" s="3" customFormat="1" ht="24.95" customHeight="1">
      <c r="A111" s="194">
        <f>A91</f>
        <v>3</v>
      </c>
      <c r="B111" s="195">
        <v>7</v>
      </c>
      <c r="C111" s="422" t="s">
        <v>371</v>
      </c>
      <c r="D111" s="422"/>
      <c r="E111" s="422"/>
      <c r="F111" s="422"/>
      <c r="G111" s="422"/>
      <c r="H111" s="422"/>
      <c r="I111" s="422"/>
      <c r="J111" s="422"/>
      <c r="K111" s="422"/>
      <c r="L111" s="196"/>
      <c r="N111" s="30"/>
      <c r="O111" s="30"/>
      <c r="P111" s="187"/>
    </row>
    <row r="112" spans="1:16" s="3" customFormat="1" ht="13.5" customHeight="1">
      <c r="A112" s="199"/>
      <c r="B112" s="198"/>
      <c r="C112" s="30" t="s">
        <v>361</v>
      </c>
      <c r="D112" s="433" t="s">
        <v>372</v>
      </c>
      <c r="E112" s="433"/>
      <c r="F112" s="433"/>
      <c r="G112" s="433"/>
      <c r="H112" s="433"/>
      <c r="I112" s="433"/>
      <c r="J112" s="433"/>
      <c r="K112" s="433"/>
      <c r="M112" s="4" t="s">
        <v>355</v>
      </c>
      <c r="P112" s="197">
        <f>(0.3*0.3*15+0.2*0.3*6)*8+0.2*0.2*8*3</f>
        <v>14.64</v>
      </c>
    </row>
    <row r="113" spans="1:16" s="3" customFormat="1" ht="13.5" customHeight="1">
      <c r="A113" s="199"/>
      <c r="B113" s="198"/>
      <c r="C113" s="30" t="s">
        <v>361</v>
      </c>
      <c r="D113" s="433" t="s">
        <v>365</v>
      </c>
      <c r="E113" s="433"/>
      <c r="F113" s="433"/>
      <c r="G113" s="433"/>
      <c r="H113" s="433"/>
      <c r="I113" s="433"/>
      <c r="J113" s="433"/>
      <c r="K113" s="433"/>
      <c r="M113" s="4" t="s">
        <v>7</v>
      </c>
      <c r="P113" s="197">
        <f>P112*12</f>
        <v>175.68</v>
      </c>
    </row>
    <row r="114" spans="1:16" s="3" customFormat="1" ht="6.95" customHeight="1">
      <c r="A114" s="199"/>
      <c r="B114" s="198"/>
      <c r="I114" s="59"/>
      <c r="P114" s="187"/>
    </row>
    <row r="115" spans="1:16" s="3" customFormat="1" ht="24.95" customHeight="1">
      <c r="A115" s="194">
        <f>A91</f>
        <v>3</v>
      </c>
      <c r="B115" s="195">
        <v>8</v>
      </c>
      <c r="C115" s="422" t="s">
        <v>373</v>
      </c>
      <c r="D115" s="422"/>
      <c r="E115" s="422"/>
      <c r="F115" s="422"/>
      <c r="G115" s="422"/>
      <c r="H115" s="422"/>
      <c r="I115" s="422"/>
      <c r="J115" s="422"/>
      <c r="K115" s="422"/>
      <c r="L115" s="196"/>
      <c r="N115" s="30"/>
      <c r="O115" s="30"/>
      <c r="P115" s="187"/>
    </row>
    <row r="116" spans="1:16" s="3" customFormat="1" ht="13.5" customHeight="1">
      <c r="A116" s="199"/>
      <c r="B116" s="198"/>
      <c r="C116" s="30" t="s">
        <v>361</v>
      </c>
      <c r="D116" s="433" t="s">
        <v>372</v>
      </c>
      <c r="E116" s="433"/>
      <c r="F116" s="433"/>
      <c r="G116" s="433"/>
      <c r="H116" s="433"/>
      <c r="I116" s="433"/>
      <c r="J116" s="433"/>
      <c r="K116" s="433"/>
      <c r="M116" s="4" t="s">
        <v>355</v>
      </c>
      <c r="P116" s="197">
        <f>0.3*0.5*8*4+0.3*0.7*8*6+0.3*0.5*20.5*2+5</f>
        <v>26.029999999999998</v>
      </c>
    </row>
    <row r="117" spans="1:16" s="3" customFormat="1" ht="13.5" customHeight="1">
      <c r="A117" s="199"/>
      <c r="B117" s="198"/>
      <c r="C117" s="30" t="s">
        <v>361</v>
      </c>
      <c r="D117" s="433" t="s">
        <v>365</v>
      </c>
      <c r="E117" s="433"/>
      <c r="F117" s="433"/>
      <c r="G117" s="433"/>
      <c r="H117" s="433"/>
      <c r="I117" s="433"/>
      <c r="J117" s="433"/>
      <c r="K117" s="433"/>
      <c r="M117" s="4" t="s">
        <v>7</v>
      </c>
      <c r="P117" s="197">
        <f>12*P116</f>
        <v>312.35999999999996</v>
      </c>
    </row>
    <row r="118" spans="1:16" s="3" customFormat="1" ht="6.95" customHeight="1">
      <c r="A118" s="199"/>
      <c r="B118" s="198"/>
      <c r="I118" s="59"/>
      <c r="P118" s="187"/>
    </row>
    <row r="119" spans="1:16" s="3" customFormat="1" ht="15" customHeight="1">
      <c r="A119" s="194">
        <f>A91</f>
        <v>3</v>
      </c>
      <c r="B119" s="195">
        <v>9</v>
      </c>
      <c r="C119" s="422" t="s">
        <v>374</v>
      </c>
      <c r="D119" s="422"/>
      <c r="E119" s="422"/>
      <c r="F119" s="422"/>
      <c r="G119" s="422"/>
      <c r="H119" s="422"/>
      <c r="I119" s="422"/>
      <c r="J119" s="422"/>
      <c r="K119" s="422"/>
      <c r="L119" s="196"/>
      <c r="N119" s="30"/>
      <c r="O119" s="30"/>
      <c r="P119" s="187"/>
    </row>
    <row r="120" spans="1:16" s="3" customFormat="1" ht="13.5" customHeight="1">
      <c r="A120" s="199"/>
      <c r="B120" s="198"/>
      <c r="C120" s="30" t="s">
        <v>361</v>
      </c>
      <c r="D120" s="433" t="s">
        <v>372</v>
      </c>
      <c r="E120" s="433"/>
      <c r="F120" s="433"/>
      <c r="G120" s="433"/>
      <c r="H120" s="433"/>
      <c r="I120" s="433"/>
      <c r="J120" s="433"/>
      <c r="K120" s="433"/>
      <c r="M120" s="4" t="s">
        <v>355</v>
      </c>
      <c r="P120" s="197">
        <v>26.5</v>
      </c>
    </row>
    <row r="121" spans="1:16" s="3" customFormat="1" ht="6.95" customHeight="1">
      <c r="A121" s="199"/>
      <c r="B121" s="198"/>
      <c r="I121" s="59"/>
      <c r="P121" s="187"/>
    </row>
    <row r="122" spans="1:16" s="3" customFormat="1" ht="24.95" customHeight="1">
      <c r="A122" s="194">
        <f>A91</f>
        <v>3</v>
      </c>
      <c r="B122" s="195">
        <v>10</v>
      </c>
      <c r="C122" s="422" t="s">
        <v>375</v>
      </c>
      <c r="D122" s="422"/>
      <c r="E122" s="422"/>
      <c r="F122" s="422"/>
      <c r="G122" s="422"/>
      <c r="H122" s="422"/>
      <c r="I122" s="422"/>
      <c r="J122" s="422"/>
      <c r="K122" s="422"/>
      <c r="L122" s="196"/>
      <c r="M122" s="4"/>
      <c r="N122" s="30"/>
      <c r="O122" s="30"/>
      <c r="P122" s="197"/>
    </row>
    <row r="123" spans="1:16" s="3" customFormat="1" ht="13.5" customHeight="1">
      <c r="A123" s="199"/>
      <c r="B123" s="198"/>
      <c r="C123" s="30" t="s">
        <v>361</v>
      </c>
      <c r="D123" s="433" t="s">
        <v>362</v>
      </c>
      <c r="E123" s="433"/>
      <c r="F123" s="433"/>
      <c r="G123" s="433"/>
      <c r="H123" s="433"/>
      <c r="I123" s="433"/>
      <c r="J123" s="433"/>
      <c r="K123" s="433"/>
      <c r="M123" s="4" t="s">
        <v>355</v>
      </c>
      <c r="P123" s="197">
        <v>2.6</v>
      </c>
    </row>
    <row r="124" spans="1:16" s="3" customFormat="1" ht="13.5" customHeight="1">
      <c r="A124" s="199"/>
      <c r="B124" s="198"/>
      <c r="C124" s="30" t="s">
        <v>361</v>
      </c>
      <c r="D124" s="433" t="s">
        <v>365</v>
      </c>
      <c r="E124" s="433"/>
      <c r="F124" s="433"/>
      <c r="G124" s="433"/>
      <c r="H124" s="433"/>
      <c r="I124" s="433"/>
      <c r="J124" s="433"/>
      <c r="K124" s="433"/>
      <c r="M124" s="4" t="s">
        <v>7</v>
      </c>
      <c r="P124" s="197">
        <v>23</v>
      </c>
    </row>
    <row r="125" spans="1:16" s="3" customFormat="1" ht="6.95" customHeight="1">
      <c r="A125" s="199"/>
      <c r="B125" s="198"/>
      <c r="I125" s="59"/>
      <c r="P125" s="187"/>
    </row>
    <row r="126" spans="1:16" s="3" customFormat="1" ht="15" customHeight="1">
      <c r="A126" s="194">
        <f>A91</f>
        <v>3</v>
      </c>
      <c r="B126" s="195">
        <v>11</v>
      </c>
      <c r="C126" s="422" t="s">
        <v>376</v>
      </c>
      <c r="D126" s="422"/>
      <c r="E126" s="422"/>
      <c r="F126" s="422"/>
      <c r="G126" s="422"/>
      <c r="H126" s="422"/>
      <c r="I126" s="422"/>
      <c r="J126" s="422"/>
      <c r="K126" s="422"/>
      <c r="L126" s="196"/>
      <c r="M126" s="4"/>
      <c r="N126" s="30"/>
      <c r="O126" s="30"/>
      <c r="P126" s="197"/>
    </row>
    <row r="127" spans="1:16" s="3" customFormat="1" ht="13.5" customHeight="1">
      <c r="A127" s="199"/>
      <c r="B127" s="198"/>
      <c r="C127" s="30" t="s">
        <v>361</v>
      </c>
      <c r="D127" s="433" t="s">
        <v>372</v>
      </c>
      <c r="E127" s="433"/>
      <c r="F127" s="433"/>
      <c r="G127" s="433"/>
      <c r="H127" s="433"/>
      <c r="I127" s="433"/>
      <c r="J127" s="433"/>
      <c r="K127" s="433"/>
      <c r="M127" s="4" t="s">
        <v>355</v>
      </c>
      <c r="P127" s="197">
        <f>73*0.16</f>
        <v>11.68</v>
      </c>
    </row>
    <row r="128" spans="1:16" s="3" customFormat="1" ht="13.5" customHeight="1">
      <c r="A128" s="199"/>
      <c r="B128" s="198"/>
      <c r="C128" s="30" t="s">
        <v>361</v>
      </c>
      <c r="D128" s="433" t="s">
        <v>365</v>
      </c>
      <c r="E128" s="433"/>
      <c r="F128" s="433"/>
      <c r="G128" s="433"/>
      <c r="H128" s="433"/>
      <c r="I128" s="433"/>
      <c r="J128" s="433"/>
      <c r="K128" s="433"/>
      <c r="M128" s="4" t="s">
        <v>7</v>
      </c>
      <c r="P128" s="197">
        <v>84</v>
      </c>
    </row>
    <row r="129" spans="1:16" s="3" customFormat="1" ht="6.95" customHeight="1">
      <c r="A129" s="199"/>
      <c r="B129" s="198"/>
      <c r="I129" s="59"/>
      <c r="P129" s="187"/>
    </row>
    <row r="130" spans="1:16" s="3" customFormat="1" ht="24.95" customHeight="1">
      <c r="A130" s="194">
        <f>A91</f>
        <v>3</v>
      </c>
      <c r="B130" s="195">
        <v>12</v>
      </c>
      <c r="C130" s="422" t="s">
        <v>377</v>
      </c>
      <c r="D130" s="422"/>
      <c r="E130" s="422"/>
      <c r="F130" s="422"/>
      <c r="G130" s="422"/>
      <c r="H130" s="422"/>
      <c r="I130" s="422"/>
      <c r="J130" s="422"/>
      <c r="K130" s="422"/>
      <c r="L130" s="196"/>
      <c r="M130" s="4"/>
      <c r="N130" s="30"/>
      <c r="O130" s="30"/>
      <c r="P130" s="197"/>
    </row>
    <row r="131" spans="1:16" s="3" customFormat="1" ht="13.5" customHeight="1">
      <c r="A131" s="199"/>
      <c r="B131" s="198"/>
      <c r="C131" s="30" t="s">
        <v>361</v>
      </c>
      <c r="D131" s="433" t="s">
        <v>367</v>
      </c>
      <c r="E131" s="433"/>
      <c r="F131" s="433"/>
      <c r="G131" s="433"/>
      <c r="H131" s="433"/>
      <c r="I131" s="433"/>
      <c r="J131" s="433"/>
      <c r="K131" s="433"/>
      <c r="M131" s="4" t="s">
        <v>355</v>
      </c>
      <c r="P131" s="197">
        <v>0</v>
      </c>
    </row>
    <row r="132" spans="1:16" s="3" customFormat="1" ht="13.5" customHeight="1">
      <c r="A132" s="199"/>
      <c r="B132" s="198"/>
      <c r="C132" s="30" t="s">
        <v>361</v>
      </c>
      <c r="D132" s="433" t="s">
        <v>365</v>
      </c>
      <c r="E132" s="433"/>
      <c r="F132" s="433"/>
      <c r="G132" s="433"/>
      <c r="H132" s="433"/>
      <c r="I132" s="433"/>
      <c r="J132" s="433"/>
      <c r="K132" s="433"/>
      <c r="M132" s="4" t="s">
        <v>7</v>
      </c>
      <c r="P132" s="197">
        <v>0</v>
      </c>
    </row>
    <row r="133" spans="1:16" s="3" customFormat="1" ht="6.95" customHeight="1">
      <c r="A133" s="199"/>
      <c r="B133" s="198"/>
      <c r="I133" s="59"/>
      <c r="P133" s="187"/>
    </row>
    <row r="134" spans="1:16" s="3" customFormat="1" ht="150" customHeight="1">
      <c r="A134" s="194">
        <v>3</v>
      </c>
      <c r="B134" s="195">
        <v>13</v>
      </c>
      <c r="C134" s="422" t="s">
        <v>378</v>
      </c>
      <c r="D134" s="422"/>
      <c r="E134" s="422"/>
      <c r="F134" s="422"/>
      <c r="G134" s="422"/>
      <c r="H134" s="422"/>
      <c r="I134" s="422"/>
      <c r="J134" s="422"/>
      <c r="K134" s="422"/>
      <c r="L134" s="196"/>
      <c r="M134" s="4"/>
      <c r="N134" s="30"/>
      <c r="O134" s="30"/>
      <c r="P134" s="197"/>
    </row>
    <row r="135" spans="1:16" s="3" customFormat="1" ht="13.5" customHeight="1">
      <c r="A135" s="199"/>
      <c r="B135" s="198"/>
      <c r="C135" s="30" t="s">
        <v>361</v>
      </c>
      <c r="D135" s="433" t="s">
        <v>379</v>
      </c>
      <c r="E135" s="433"/>
      <c r="F135" s="433"/>
      <c r="G135" s="433"/>
      <c r="H135" s="433"/>
      <c r="I135" s="433"/>
      <c r="J135" s="433"/>
      <c r="K135" s="433"/>
      <c r="M135" s="4" t="s">
        <v>7</v>
      </c>
      <c r="P135" s="197">
        <v>55</v>
      </c>
    </row>
    <row r="136" spans="1:16" s="3" customFormat="1" ht="6.95" customHeight="1">
      <c r="A136" s="199"/>
      <c r="B136" s="198"/>
      <c r="I136" s="59"/>
      <c r="P136" s="187"/>
    </row>
    <row r="137" spans="1:16" s="3" customFormat="1" ht="39.950000000000003" customHeight="1">
      <c r="A137" s="194">
        <f>A91</f>
        <v>3</v>
      </c>
      <c r="B137" s="195">
        <v>14</v>
      </c>
      <c r="C137" s="422" t="s">
        <v>380</v>
      </c>
      <c r="D137" s="422"/>
      <c r="E137" s="422"/>
      <c r="F137" s="422"/>
      <c r="G137" s="422"/>
      <c r="H137" s="422"/>
      <c r="I137" s="422"/>
      <c r="J137" s="422"/>
      <c r="K137" s="422"/>
      <c r="L137" s="196"/>
      <c r="M137" s="4"/>
      <c r="N137" s="30"/>
      <c r="O137" s="30"/>
      <c r="P137" s="197"/>
    </row>
    <row r="138" spans="1:16" s="3" customFormat="1" ht="12" customHeight="1">
      <c r="A138" s="199"/>
      <c r="B138" s="198"/>
      <c r="C138" s="30" t="s">
        <v>361</v>
      </c>
      <c r="D138" s="433" t="s">
        <v>381</v>
      </c>
      <c r="E138" s="433"/>
      <c r="F138" s="433"/>
      <c r="G138" s="433"/>
      <c r="H138" s="433"/>
      <c r="I138" s="433"/>
      <c r="J138" s="433"/>
      <c r="K138" s="433"/>
      <c r="M138" s="4" t="s">
        <v>382</v>
      </c>
      <c r="P138" s="200">
        <v>15700</v>
      </c>
    </row>
    <row r="139" spans="1:16" s="3" customFormat="1" ht="12" customHeight="1">
      <c r="A139" s="199"/>
      <c r="B139" s="198"/>
      <c r="C139" s="30" t="s">
        <v>361</v>
      </c>
      <c r="D139" s="433" t="s">
        <v>383</v>
      </c>
      <c r="E139" s="433"/>
      <c r="F139" s="433"/>
      <c r="G139" s="433"/>
      <c r="H139" s="433"/>
      <c r="I139" s="433"/>
      <c r="J139" s="433"/>
      <c r="K139" s="433"/>
      <c r="M139" s="4" t="s">
        <v>382</v>
      </c>
      <c r="P139" s="200">
        <v>8400</v>
      </c>
    </row>
    <row r="140" spans="1:16" s="3" customFormat="1" ht="9.9499999999999993" customHeight="1">
      <c r="A140" s="199"/>
      <c r="B140" s="198"/>
      <c r="C140" s="30"/>
      <c r="D140" s="59"/>
      <c r="E140" s="59"/>
      <c r="F140" s="59"/>
      <c r="G140" s="59"/>
      <c r="H140" s="59"/>
      <c r="I140" s="59"/>
      <c r="J140" s="59"/>
      <c r="K140" s="59"/>
      <c r="M140" s="4"/>
      <c r="P140" s="197"/>
    </row>
    <row r="141" spans="1:16" customFormat="1" ht="12" customHeight="1">
      <c r="A141" s="490">
        <v>4</v>
      </c>
      <c r="B141" s="490"/>
      <c r="C141" s="28" t="s">
        <v>195</v>
      </c>
      <c r="D141" s="59"/>
      <c r="E141" s="3"/>
      <c r="F141" s="3"/>
      <c r="G141" s="3"/>
      <c r="H141" s="3"/>
      <c r="I141" s="3"/>
      <c r="P141" s="187"/>
    </row>
    <row r="142" spans="1:16" customFormat="1" ht="12" customHeight="1">
      <c r="A142" s="192"/>
      <c r="B142" s="201"/>
      <c r="C142" s="28"/>
      <c r="D142" s="59"/>
      <c r="E142" s="3"/>
      <c r="F142" s="3"/>
      <c r="G142" s="3"/>
      <c r="H142" s="3"/>
      <c r="I142" s="3"/>
      <c r="P142" s="187"/>
    </row>
    <row r="143" spans="1:16" s="3" customFormat="1" ht="24.95" customHeight="1">
      <c r="A143" s="194">
        <f>A141</f>
        <v>4</v>
      </c>
      <c r="B143" s="195">
        <v>1</v>
      </c>
      <c r="C143" s="422" t="s">
        <v>384</v>
      </c>
      <c r="D143" s="422"/>
      <c r="E143" s="422"/>
      <c r="F143" s="422"/>
      <c r="G143" s="422"/>
      <c r="H143" s="422"/>
      <c r="I143" s="422"/>
      <c r="J143" s="422"/>
      <c r="K143" s="422"/>
      <c r="L143" s="196"/>
      <c r="M143" s="4" t="s">
        <v>355</v>
      </c>
      <c r="N143" s="30"/>
      <c r="O143" s="30"/>
      <c r="P143" s="197">
        <f>0.3*(3*8+2*20)*6</f>
        <v>115.19999999999999</v>
      </c>
    </row>
    <row r="144" spans="1:16" s="3" customFormat="1" ht="6.95" customHeight="1">
      <c r="A144" s="199"/>
      <c r="B144" s="198"/>
      <c r="I144" s="59"/>
      <c r="P144" s="187"/>
    </row>
    <row r="145" spans="1:16" s="3" customFormat="1" ht="24.95" customHeight="1">
      <c r="A145" s="194">
        <f>A141</f>
        <v>4</v>
      </c>
      <c r="B145" s="195">
        <v>2</v>
      </c>
      <c r="C145" s="422" t="s">
        <v>385</v>
      </c>
      <c r="D145" s="422"/>
      <c r="E145" s="422"/>
      <c r="F145" s="422"/>
      <c r="G145" s="422"/>
      <c r="H145" s="422"/>
      <c r="I145" s="422"/>
      <c r="J145" s="422"/>
      <c r="K145" s="422"/>
      <c r="L145" s="196"/>
      <c r="M145" s="4" t="s">
        <v>355</v>
      </c>
      <c r="N145" s="30"/>
      <c r="O145" s="30"/>
      <c r="P145" s="197">
        <f>(16*3.5+17*7)*0.2</f>
        <v>35</v>
      </c>
    </row>
    <row r="146" spans="1:16" s="3" customFormat="1" ht="6.95" customHeight="1">
      <c r="A146" s="199"/>
      <c r="B146" s="198"/>
      <c r="I146" s="59"/>
      <c r="P146" s="187"/>
    </row>
    <row r="147" spans="1:16" s="3" customFormat="1" ht="24.95" customHeight="1">
      <c r="A147" s="194">
        <f>A141</f>
        <v>4</v>
      </c>
      <c r="B147" s="195">
        <v>3</v>
      </c>
      <c r="C147" s="422" t="s">
        <v>386</v>
      </c>
      <c r="D147" s="422"/>
      <c r="E147" s="422"/>
      <c r="F147" s="422"/>
      <c r="G147" s="422"/>
      <c r="H147" s="422"/>
      <c r="I147" s="422"/>
      <c r="J147" s="422"/>
      <c r="K147" s="422"/>
      <c r="L147" s="196"/>
      <c r="M147" s="4" t="s">
        <v>7</v>
      </c>
      <c r="N147" s="30"/>
      <c r="O147" s="30"/>
      <c r="P147" s="197">
        <v>126</v>
      </c>
    </row>
    <row r="148" spans="1:16" s="3" customFormat="1" ht="6.95" customHeight="1">
      <c r="A148" s="199"/>
      <c r="B148" s="198"/>
      <c r="I148" s="59"/>
      <c r="P148" s="187"/>
    </row>
    <row r="149" spans="1:16" s="3" customFormat="1" ht="39.950000000000003" customHeight="1">
      <c r="A149" s="194">
        <f>A141</f>
        <v>4</v>
      </c>
      <c r="B149" s="195">
        <v>4</v>
      </c>
      <c r="C149" s="422" t="s">
        <v>387</v>
      </c>
      <c r="D149" s="422"/>
      <c r="E149" s="422"/>
      <c r="F149" s="422"/>
      <c r="G149" s="422"/>
      <c r="H149" s="422"/>
      <c r="I149" s="422"/>
      <c r="J149" s="422"/>
      <c r="K149" s="422"/>
      <c r="L149" s="196"/>
      <c r="M149" s="4" t="s">
        <v>7</v>
      </c>
      <c r="N149" s="30"/>
      <c r="O149" s="30"/>
      <c r="P149" s="197">
        <f>8*21+67</f>
        <v>235</v>
      </c>
    </row>
    <row r="150" spans="1:16" s="3" customFormat="1" ht="6.95" customHeight="1">
      <c r="A150" s="199"/>
      <c r="B150" s="198"/>
      <c r="I150" s="59"/>
      <c r="P150" s="187"/>
    </row>
    <row r="151" spans="1:16" s="3" customFormat="1" ht="36.950000000000003" customHeight="1">
      <c r="A151" s="194">
        <f>A141</f>
        <v>4</v>
      </c>
      <c r="B151" s="195">
        <v>5</v>
      </c>
      <c r="C151" s="422" t="s">
        <v>388</v>
      </c>
      <c r="D151" s="422"/>
      <c r="E151" s="422"/>
      <c r="F151" s="422"/>
      <c r="G151" s="422"/>
      <c r="H151" s="422"/>
      <c r="I151" s="422"/>
      <c r="J151" s="422"/>
      <c r="K151" s="422"/>
      <c r="L151" s="196"/>
      <c r="M151" s="4" t="s">
        <v>7</v>
      </c>
      <c r="N151" s="30"/>
      <c r="O151" s="30"/>
      <c r="P151" s="197">
        <v>780</v>
      </c>
    </row>
    <row r="152" spans="1:16" s="3" customFormat="1" ht="6.95" customHeight="1">
      <c r="A152" s="199"/>
      <c r="B152" s="198"/>
      <c r="I152" s="59"/>
      <c r="P152" s="187"/>
    </row>
    <row r="153" spans="1:16" s="3" customFormat="1" ht="13.5" customHeight="1">
      <c r="A153" s="194">
        <f>A141</f>
        <v>4</v>
      </c>
      <c r="B153" s="195">
        <v>6</v>
      </c>
      <c r="C153" s="422" t="s">
        <v>389</v>
      </c>
      <c r="D153" s="422"/>
      <c r="E153" s="422"/>
      <c r="F153" s="422"/>
      <c r="G153" s="422"/>
      <c r="H153" s="422"/>
      <c r="I153" s="422"/>
      <c r="J153" s="422"/>
      <c r="K153" s="422"/>
      <c r="L153" s="196"/>
      <c r="M153" s="4" t="s">
        <v>7</v>
      </c>
      <c r="N153" s="30"/>
      <c r="O153" s="30"/>
      <c r="P153" s="197">
        <v>280</v>
      </c>
    </row>
    <row r="154" spans="1:16" s="3" customFormat="1" ht="6.95" customHeight="1">
      <c r="A154" s="199"/>
      <c r="B154" s="198"/>
      <c r="I154" s="59"/>
      <c r="P154" s="187"/>
    </row>
    <row r="155" spans="1:16" s="3" customFormat="1" ht="13.5" customHeight="1">
      <c r="A155" s="194">
        <f>A141</f>
        <v>4</v>
      </c>
      <c r="B155" s="195">
        <v>7</v>
      </c>
      <c r="C155" s="422" t="s">
        <v>390</v>
      </c>
      <c r="D155" s="422"/>
      <c r="E155" s="422"/>
      <c r="F155" s="422"/>
      <c r="G155" s="422"/>
      <c r="H155" s="422"/>
      <c r="I155" s="422"/>
      <c r="J155" s="422"/>
      <c r="K155" s="422"/>
      <c r="L155" s="196"/>
      <c r="M155" s="4" t="s">
        <v>7</v>
      </c>
      <c r="N155" s="30"/>
      <c r="O155" s="30"/>
      <c r="P155" s="197">
        <f>20*42-550</f>
        <v>290</v>
      </c>
    </row>
    <row r="156" spans="1:16" s="3" customFormat="1" ht="12" customHeight="1">
      <c r="A156" s="199"/>
      <c r="B156" s="198"/>
      <c r="C156" s="30"/>
      <c r="D156" s="59"/>
      <c r="E156" s="59"/>
      <c r="F156" s="59"/>
      <c r="G156" s="59"/>
      <c r="H156" s="59"/>
      <c r="I156" s="59"/>
      <c r="J156" s="59"/>
      <c r="K156" s="59"/>
      <c r="M156" s="4"/>
      <c r="P156" s="197"/>
    </row>
    <row r="157" spans="1:16" s="3" customFormat="1" ht="12" customHeight="1">
      <c r="A157" s="199"/>
      <c r="B157" s="198"/>
      <c r="C157" s="30"/>
      <c r="D157" s="59"/>
      <c r="E157" s="59"/>
      <c r="F157" s="59"/>
      <c r="G157" s="59"/>
      <c r="H157" s="59"/>
      <c r="I157" s="59"/>
      <c r="J157" s="59"/>
      <c r="K157" s="59"/>
      <c r="M157" s="4"/>
      <c r="P157" s="197"/>
    </row>
    <row r="158" spans="1:16" customFormat="1" ht="12" customHeight="1">
      <c r="A158" s="490">
        <v>5</v>
      </c>
      <c r="B158" s="490"/>
      <c r="C158" s="28" t="s">
        <v>391</v>
      </c>
      <c r="D158" s="59"/>
      <c r="E158" s="3"/>
      <c r="F158" s="3"/>
      <c r="G158" s="3"/>
      <c r="H158" s="3"/>
      <c r="I158" s="3"/>
      <c r="P158" s="187"/>
    </row>
    <row r="159" spans="1:16" customFormat="1" ht="12" customHeight="1">
      <c r="A159" s="192"/>
      <c r="B159" s="201"/>
      <c r="C159" s="28"/>
      <c r="D159" s="59"/>
      <c r="E159" s="3"/>
      <c r="F159" s="3"/>
      <c r="G159" s="3"/>
      <c r="H159" s="3"/>
      <c r="I159" s="3"/>
      <c r="P159" s="187"/>
    </row>
    <row r="160" spans="1:16" s="3" customFormat="1" ht="39.950000000000003" customHeight="1">
      <c r="A160" s="194">
        <f>A158</f>
        <v>5</v>
      </c>
      <c r="B160" s="195">
        <v>1</v>
      </c>
      <c r="C160" s="422" t="s">
        <v>392</v>
      </c>
      <c r="D160" s="422"/>
      <c r="E160" s="422"/>
      <c r="F160" s="422"/>
      <c r="G160" s="422"/>
      <c r="H160" s="422"/>
      <c r="I160" s="422"/>
      <c r="J160" s="422"/>
      <c r="K160" s="422"/>
      <c r="L160" s="196"/>
      <c r="M160" s="4" t="s">
        <v>7</v>
      </c>
      <c r="N160" s="30"/>
      <c r="O160" s="30"/>
      <c r="P160" s="197">
        <f>21*51</f>
        <v>1071</v>
      </c>
    </row>
    <row r="161" spans="1:16" s="3" customFormat="1" ht="6.95" customHeight="1">
      <c r="A161" s="199"/>
      <c r="B161" s="198"/>
      <c r="I161" s="59"/>
      <c r="P161" s="187"/>
    </row>
    <row r="162" spans="1:16" s="3" customFormat="1" ht="24.95" customHeight="1">
      <c r="A162" s="194">
        <f>A158</f>
        <v>5</v>
      </c>
      <c r="B162" s="195">
        <v>2</v>
      </c>
      <c r="C162" s="422" t="s">
        <v>393</v>
      </c>
      <c r="D162" s="422"/>
      <c r="E162" s="422"/>
      <c r="F162" s="422"/>
      <c r="G162" s="422"/>
      <c r="H162" s="422"/>
      <c r="I162" s="422"/>
      <c r="J162" s="422"/>
      <c r="K162" s="422"/>
      <c r="L162" s="196"/>
      <c r="M162" s="4"/>
      <c r="N162" s="30"/>
      <c r="O162" s="30"/>
      <c r="P162" s="197"/>
    </row>
    <row r="163" spans="1:16" s="3" customFormat="1" ht="13.5" customHeight="1">
      <c r="A163" s="199"/>
      <c r="B163" s="198"/>
      <c r="C163" s="30" t="s">
        <v>361</v>
      </c>
      <c r="D163" s="433" t="s">
        <v>394</v>
      </c>
      <c r="E163" s="433"/>
      <c r="F163" s="433"/>
      <c r="G163" s="433"/>
      <c r="H163" s="433"/>
      <c r="I163" s="433"/>
      <c r="J163" s="433"/>
      <c r="K163" s="433"/>
      <c r="M163" s="4" t="s">
        <v>7</v>
      </c>
      <c r="P163" s="197">
        <v>280</v>
      </c>
    </row>
    <row r="164" spans="1:16" s="3" customFormat="1" ht="13.5" customHeight="1">
      <c r="A164" s="199"/>
      <c r="B164" s="198"/>
      <c r="C164" s="30" t="s">
        <v>361</v>
      </c>
      <c r="D164" s="433" t="s">
        <v>395</v>
      </c>
      <c r="E164" s="433"/>
      <c r="F164" s="433"/>
      <c r="G164" s="433"/>
      <c r="H164" s="433"/>
      <c r="I164" s="433"/>
      <c r="J164" s="433"/>
      <c r="K164" s="433"/>
      <c r="M164" s="4" t="s">
        <v>7</v>
      </c>
      <c r="P164" s="197">
        <v>840</v>
      </c>
    </row>
    <row r="165" spans="1:16" s="3" customFormat="1" ht="6.95" customHeight="1">
      <c r="A165" s="199"/>
      <c r="B165" s="198"/>
      <c r="I165" s="59"/>
      <c r="P165" s="187"/>
    </row>
    <row r="166" spans="1:16" s="3" customFormat="1" ht="15" customHeight="1">
      <c r="A166" s="194">
        <f>A158</f>
        <v>5</v>
      </c>
      <c r="B166" s="195">
        <v>3</v>
      </c>
      <c r="C166" s="422" t="s">
        <v>396</v>
      </c>
      <c r="D166" s="422"/>
      <c r="E166" s="422"/>
      <c r="F166" s="422"/>
      <c r="G166" s="422"/>
      <c r="H166" s="422"/>
      <c r="I166" s="422"/>
      <c r="J166" s="422"/>
      <c r="K166" s="422"/>
      <c r="L166" s="196"/>
      <c r="M166" s="4"/>
      <c r="N166" s="30"/>
      <c r="O166" s="30"/>
      <c r="P166" s="197"/>
    </row>
    <row r="167" spans="1:16" s="3" customFormat="1" ht="13.5" customHeight="1">
      <c r="A167" s="199"/>
      <c r="B167" s="198"/>
      <c r="C167" s="30" t="s">
        <v>361</v>
      </c>
      <c r="D167" s="433" t="s">
        <v>397</v>
      </c>
      <c r="E167" s="433"/>
      <c r="F167" s="433"/>
      <c r="G167" s="433"/>
      <c r="H167" s="433"/>
      <c r="I167" s="433"/>
      <c r="J167" s="433"/>
      <c r="K167" s="433"/>
      <c r="M167" s="4" t="s">
        <v>7</v>
      </c>
      <c r="P167" s="197">
        <v>650</v>
      </c>
    </row>
    <row r="168" spans="1:16" s="3" customFormat="1" ht="6.95" customHeight="1">
      <c r="A168" s="199"/>
      <c r="B168" s="198"/>
      <c r="I168" s="59"/>
      <c r="P168" s="187"/>
    </row>
    <row r="169" spans="1:16" s="3" customFormat="1" ht="24.95" customHeight="1">
      <c r="A169" s="194">
        <f>A158</f>
        <v>5</v>
      </c>
      <c r="B169" s="195">
        <v>4</v>
      </c>
      <c r="C169" s="422" t="s">
        <v>398</v>
      </c>
      <c r="D169" s="422"/>
      <c r="E169" s="422"/>
      <c r="F169" s="422"/>
      <c r="G169" s="422"/>
      <c r="H169" s="422"/>
      <c r="I169" s="422"/>
      <c r="J169" s="422"/>
      <c r="K169" s="422"/>
      <c r="L169" s="196"/>
      <c r="M169" s="4"/>
      <c r="N169" s="30"/>
      <c r="O169" s="30"/>
      <c r="P169" s="197"/>
    </row>
    <row r="170" spans="1:16" s="3" customFormat="1" ht="13.5" customHeight="1">
      <c r="A170" s="199"/>
      <c r="B170" s="198"/>
      <c r="C170" s="30" t="s">
        <v>361</v>
      </c>
      <c r="D170" s="433" t="s">
        <v>399</v>
      </c>
      <c r="E170" s="433"/>
      <c r="F170" s="433"/>
      <c r="G170" s="433"/>
      <c r="H170" s="433"/>
      <c r="I170" s="433"/>
      <c r="J170" s="433"/>
      <c r="K170" s="433"/>
      <c r="M170" s="4" t="s">
        <v>7</v>
      </c>
      <c r="P170" s="197">
        <v>2920</v>
      </c>
    </row>
    <row r="171" spans="1:16" s="3" customFormat="1" ht="11.25" customHeight="1">
      <c r="A171" s="199"/>
      <c r="B171" s="198"/>
      <c r="C171"/>
      <c r="D171"/>
      <c r="E171"/>
      <c r="F171"/>
      <c r="G171"/>
      <c r="H171"/>
      <c r="I171"/>
      <c r="J171"/>
      <c r="K171"/>
      <c r="L171"/>
      <c r="M171"/>
      <c r="N171"/>
      <c r="O171" s="202"/>
      <c r="P171" s="197"/>
    </row>
    <row r="172" spans="1:16" s="3" customFormat="1" ht="12" customHeight="1">
      <c r="A172" s="199"/>
      <c r="B172" s="203"/>
      <c r="C172" s="30"/>
      <c r="D172" s="59"/>
      <c r="E172" s="59"/>
      <c r="F172" s="59"/>
      <c r="G172" s="59"/>
      <c r="H172" s="59"/>
      <c r="I172" s="59"/>
      <c r="J172" s="59"/>
      <c r="K172" s="59"/>
      <c r="M172" s="4"/>
      <c r="P172" s="197"/>
    </row>
    <row r="173" spans="1:16" customFormat="1" ht="12" customHeight="1">
      <c r="A173" s="490">
        <v>6</v>
      </c>
      <c r="B173" s="490"/>
      <c r="C173" s="28" t="s">
        <v>400</v>
      </c>
      <c r="D173" s="59"/>
      <c r="E173" s="3"/>
      <c r="F173" s="3"/>
      <c r="G173" s="3"/>
      <c r="H173" s="3"/>
      <c r="I173" s="3"/>
      <c r="P173" s="187"/>
    </row>
    <row r="174" spans="1:16" customFormat="1" ht="12" customHeight="1">
      <c r="A174" s="192"/>
      <c r="B174" s="201"/>
      <c r="C174" s="28"/>
      <c r="D174" s="59"/>
      <c r="E174" s="3"/>
      <c r="F174" s="3"/>
      <c r="G174" s="3"/>
      <c r="H174" s="3"/>
      <c r="I174" s="3"/>
      <c r="P174" s="187"/>
    </row>
    <row r="175" spans="1:16" s="3" customFormat="1" ht="24.95" customHeight="1">
      <c r="A175" s="194">
        <f>A173</f>
        <v>6</v>
      </c>
      <c r="B175" s="195">
        <v>1</v>
      </c>
      <c r="C175" s="422" t="s">
        <v>401</v>
      </c>
      <c r="D175" s="422"/>
      <c r="E175" s="422"/>
      <c r="F175" s="422"/>
      <c r="G175" s="422"/>
      <c r="H175" s="422"/>
      <c r="I175" s="422"/>
      <c r="J175" s="422"/>
      <c r="K175" s="422"/>
      <c r="L175" s="196"/>
      <c r="M175" s="4" t="s">
        <v>7</v>
      </c>
      <c r="N175" s="30"/>
      <c r="O175" s="30"/>
      <c r="P175" s="197">
        <v>270</v>
      </c>
    </row>
    <row r="176" spans="1:16" s="3" customFormat="1" ht="6.95" customHeight="1">
      <c r="A176" s="199"/>
      <c r="B176" s="198"/>
      <c r="I176" s="59"/>
      <c r="P176" s="187"/>
    </row>
    <row r="177" spans="1:16" s="3" customFormat="1" ht="39.950000000000003" customHeight="1">
      <c r="A177" s="194">
        <f>A173</f>
        <v>6</v>
      </c>
      <c r="B177" s="195">
        <v>2</v>
      </c>
      <c r="C177" s="422" t="s">
        <v>402</v>
      </c>
      <c r="D177" s="422"/>
      <c r="E177" s="422"/>
      <c r="F177" s="422"/>
      <c r="G177" s="422"/>
      <c r="H177" s="422"/>
      <c r="I177" s="422"/>
      <c r="J177" s="422"/>
      <c r="K177" s="422"/>
      <c r="L177" s="196"/>
      <c r="M177" s="4" t="s">
        <v>7</v>
      </c>
      <c r="N177" s="30"/>
      <c r="O177" s="30"/>
      <c r="P177" s="197">
        <v>120</v>
      </c>
    </row>
    <row r="178" spans="1:16" s="3" customFormat="1" ht="6.95" customHeight="1">
      <c r="A178" s="199"/>
      <c r="B178" s="198"/>
      <c r="I178" s="59"/>
      <c r="P178" s="187"/>
    </row>
    <row r="179" spans="1:16" s="3" customFormat="1" ht="39.950000000000003" customHeight="1">
      <c r="A179" s="194">
        <f>A173</f>
        <v>6</v>
      </c>
      <c r="B179" s="195">
        <v>3</v>
      </c>
      <c r="C179" s="422" t="s">
        <v>403</v>
      </c>
      <c r="D179" s="422"/>
      <c r="E179" s="422"/>
      <c r="F179" s="422"/>
      <c r="G179" s="422"/>
      <c r="H179" s="422"/>
      <c r="I179" s="422"/>
      <c r="J179" s="422"/>
      <c r="K179" s="422"/>
      <c r="L179" s="196"/>
      <c r="M179" s="4" t="s">
        <v>7</v>
      </c>
      <c r="P179" s="197">
        <v>650</v>
      </c>
    </row>
    <row r="180" spans="1:16" s="3" customFormat="1" ht="6.95" customHeight="1">
      <c r="A180" s="199"/>
      <c r="B180" s="198"/>
      <c r="I180" s="59"/>
      <c r="P180" s="187"/>
    </row>
    <row r="181" spans="1:16" s="3" customFormat="1" ht="24.95" customHeight="1">
      <c r="A181" s="194">
        <f>A173</f>
        <v>6</v>
      </c>
      <c r="B181" s="195">
        <v>4</v>
      </c>
      <c r="C181" s="422" t="s">
        <v>404</v>
      </c>
      <c r="D181" s="422"/>
      <c r="E181" s="422"/>
      <c r="F181" s="422"/>
      <c r="G181" s="422"/>
      <c r="H181" s="422"/>
      <c r="I181" s="422"/>
      <c r="J181" s="422"/>
      <c r="K181" s="422"/>
      <c r="L181" s="196"/>
      <c r="M181" s="4" t="s">
        <v>7</v>
      </c>
      <c r="P181" s="197">
        <v>105</v>
      </c>
    </row>
    <row r="182" spans="1:16" s="3" customFormat="1" ht="6.95" customHeight="1">
      <c r="A182" s="199"/>
      <c r="B182" s="198"/>
      <c r="I182" s="59"/>
      <c r="P182" s="187"/>
    </row>
    <row r="183" spans="1:16" s="3" customFormat="1" ht="24.95" customHeight="1">
      <c r="A183" s="194">
        <f>A173</f>
        <v>6</v>
      </c>
      <c r="B183" s="195">
        <v>5</v>
      </c>
      <c r="C183" s="422" t="s">
        <v>405</v>
      </c>
      <c r="D183" s="422"/>
      <c r="E183" s="422"/>
      <c r="F183" s="422"/>
      <c r="G183" s="422"/>
      <c r="H183" s="422"/>
      <c r="I183" s="422"/>
      <c r="J183" s="422"/>
      <c r="K183" s="422"/>
      <c r="L183" s="196"/>
      <c r="M183" s="4" t="s">
        <v>7</v>
      </c>
      <c r="P183" s="197">
        <v>550</v>
      </c>
    </row>
    <row r="184" spans="1:16" s="3" customFormat="1" ht="6.95" customHeight="1">
      <c r="A184" s="199"/>
      <c r="B184" s="198"/>
      <c r="I184" s="59"/>
      <c r="P184" s="187"/>
    </row>
    <row r="185" spans="1:16" s="3" customFormat="1" ht="24.95" customHeight="1">
      <c r="A185" s="194">
        <f>A173</f>
        <v>6</v>
      </c>
      <c r="B185" s="195">
        <v>6</v>
      </c>
      <c r="C185" s="422" t="s">
        <v>406</v>
      </c>
      <c r="D185" s="422"/>
      <c r="E185" s="422"/>
      <c r="F185" s="422"/>
      <c r="G185" s="422"/>
      <c r="H185" s="422"/>
      <c r="I185" s="422"/>
      <c r="J185" s="422"/>
      <c r="K185" s="422"/>
      <c r="L185" s="196"/>
      <c r="M185" s="4" t="s">
        <v>7</v>
      </c>
      <c r="P185" s="197">
        <v>18</v>
      </c>
    </row>
    <row r="186" spans="1:16" s="3" customFormat="1" ht="11.25" customHeight="1">
      <c r="A186" s="199"/>
      <c r="B186" s="198"/>
      <c r="C186"/>
      <c r="D186"/>
      <c r="E186"/>
      <c r="F186"/>
      <c r="G186"/>
      <c r="H186"/>
      <c r="I186"/>
      <c r="J186"/>
      <c r="K186"/>
      <c r="L186"/>
      <c r="M186"/>
      <c r="N186"/>
      <c r="O186" s="202"/>
      <c r="P186" s="197"/>
    </row>
    <row r="187" spans="1:16" s="3" customFormat="1" ht="12" customHeight="1">
      <c r="A187" s="199"/>
      <c r="B187" s="198"/>
      <c r="C187" s="30"/>
      <c r="D187" s="59"/>
      <c r="E187" s="59"/>
      <c r="F187" s="59"/>
      <c r="G187" s="59"/>
      <c r="H187" s="59"/>
      <c r="I187" s="59"/>
      <c r="J187" s="59"/>
      <c r="K187" s="59"/>
      <c r="M187" s="4"/>
      <c r="P187" s="197"/>
    </row>
    <row r="188" spans="1:16" customFormat="1" ht="12" customHeight="1">
      <c r="A188" s="490">
        <v>7</v>
      </c>
      <c r="B188" s="490"/>
      <c r="C188" s="28" t="s">
        <v>407</v>
      </c>
      <c r="D188" s="59"/>
      <c r="E188" s="3"/>
      <c r="F188" s="3"/>
      <c r="G188" s="3"/>
      <c r="H188" s="3"/>
      <c r="I188" s="3"/>
      <c r="P188" s="187"/>
    </row>
    <row r="189" spans="1:16" customFormat="1" ht="12" customHeight="1">
      <c r="A189" s="192"/>
      <c r="B189" s="201"/>
      <c r="C189" s="28"/>
      <c r="D189" s="59"/>
      <c r="E189" s="3"/>
      <c r="F189" s="3"/>
      <c r="G189" s="3"/>
      <c r="H189" s="3"/>
      <c r="I189" s="3"/>
      <c r="P189" s="187"/>
    </row>
    <row r="190" spans="1:16" s="3" customFormat="1" ht="24.95" customHeight="1">
      <c r="A190" s="194">
        <f>A188</f>
        <v>7</v>
      </c>
      <c r="B190" s="195">
        <v>1</v>
      </c>
      <c r="C190" s="422" t="s">
        <v>408</v>
      </c>
      <c r="D190" s="422"/>
      <c r="E190" s="422"/>
      <c r="F190" s="422"/>
      <c r="G190" s="422"/>
      <c r="H190" s="422"/>
      <c r="I190" s="422"/>
      <c r="J190" s="422"/>
      <c r="K190" s="422"/>
      <c r="L190" s="196"/>
      <c r="M190" s="4" t="s">
        <v>7</v>
      </c>
      <c r="N190" s="30"/>
      <c r="O190" s="30"/>
      <c r="P190" s="197">
        <v>780</v>
      </c>
    </row>
    <row r="191" spans="1:16" s="3" customFormat="1" ht="9" customHeight="1">
      <c r="A191" s="199"/>
      <c r="B191" s="198"/>
      <c r="C191"/>
      <c r="D191"/>
      <c r="E191"/>
      <c r="F191"/>
      <c r="G191"/>
      <c r="H191"/>
      <c r="I191"/>
      <c r="J191"/>
      <c r="K191"/>
      <c r="L191"/>
      <c r="M191"/>
      <c r="N191"/>
      <c r="O191" s="202"/>
      <c r="P191" s="197"/>
    </row>
    <row r="192" spans="1:16" s="3" customFormat="1" ht="9" customHeight="1">
      <c r="A192" s="199"/>
      <c r="B192" s="198"/>
      <c r="C192" s="30"/>
      <c r="D192" s="59"/>
      <c r="E192" s="59"/>
      <c r="F192" s="59"/>
      <c r="G192" s="59"/>
      <c r="H192" s="59"/>
      <c r="I192" s="59"/>
      <c r="J192" s="59"/>
      <c r="K192" s="59"/>
      <c r="M192" s="4"/>
      <c r="P192" s="197"/>
    </row>
    <row r="193" spans="1:21" customFormat="1" ht="12" customHeight="1">
      <c r="A193" s="490">
        <v>8</v>
      </c>
      <c r="B193" s="490"/>
      <c r="C193" s="28" t="s">
        <v>409</v>
      </c>
      <c r="D193" s="59"/>
      <c r="E193" s="3"/>
      <c r="F193" s="3"/>
      <c r="G193" s="3"/>
      <c r="H193" s="3"/>
      <c r="I193" s="3"/>
      <c r="P193" s="187"/>
    </row>
    <row r="194" spans="1:21" customFormat="1" ht="12" customHeight="1">
      <c r="A194" s="192"/>
      <c r="B194" s="201"/>
      <c r="C194" s="28"/>
      <c r="D194" s="59"/>
      <c r="E194" s="3"/>
      <c r="F194" s="3"/>
      <c r="G194" s="3"/>
      <c r="H194" s="3"/>
      <c r="I194" s="3"/>
      <c r="P194" s="187"/>
    </row>
    <row r="195" spans="1:21" s="3" customFormat="1" ht="69.95" customHeight="1">
      <c r="A195" s="194">
        <f>A193</f>
        <v>8</v>
      </c>
      <c r="B195" s="195">
        <v>1</v>
      </c>
      <c r="C195" s="422" t="s">
        <v>410</v>
      </c>
      <c r="D195" s="422"/>
      <c r="E195" s="422"/>
      <c r="F195" s="422"/>
      <c r="G195" s="422"/>
      <c r="H195" s="422"/>
      <c r="I195" s="422"/>
      <c r="J195" s="422"/>
      <c r="K195" s="422"/>
      <c r="L195" s="196"/>
      <c r="M195" s="4"/>
      <c r="N195" s="30"/>
      <c r="O195" s="30"/>
      <c r="P195" s="197"/>
    </row>
    <row r="196" spans="1:21" customFormat="1" ht="12" customHeight="1">
      <c r="A196" s="192"/>
      <c r="B196" s="193"/>
      <c r="C196" s="5"/>
      <c r="D196" s="204"/>
      <c r="E196" s="47" t="s">
        <v>411</v>
      </c>
      <c r="H196" s="46"/>
      <c r="I196" s="47"/>
      <c r="J196" t="s">
        <v>412</v>
      </c>
      <c r="M196" s="205" t="s">
        <v>413</v>
      </c>
      <c r="P196">
        <v>1</v>
      </c>
      <c r="U196" s="5"/>
    </row>
    <row r="197" spans="1:21" customFormat="1" ht="12" customHeight="1">
      <c r="A197" s="192"/>
      <c r="B197" s="193"/>
      <c r="C197" s="5"/>
      <c r="D197" s="204"/>
      <c r="E197" s="47" t="s">
        <v>411</v>
      </c>
      <c r="I197" s="47"/>
      <c r="J197" t="s">
        <v>414</v>
      </c>
      <c r="M197" s="205" t="s">
        <v>413</v>
      </c>
      <c r="P197">
        <v>10</v>
      </c>
      <c r="U197" s="5"/>
    </row>
    <row r="198" spans="1:21" customFormat="1" ht="12" customHeight="1">
      <c r="A198" s="192"/>
      <c r="B198" s="193"/>
      <c r="C198" s="5"/>
      <c r="D198" s="204"/>
      <c r="E198" s="47" t="s">
        <v>411</v>
      </c>
      <c r="F198" s="47"/>
      <c r="I198" s="47"/>
      <c r="J198" t="s">
        <v>415</v>
      </c>
      <c r="M198" s="205" t="s">
        <v>413</v>
      </c>
      <c r="P198">
        <v>10</v>
      </c>
      <c r="U198" s="5"/>
    </row>
    <row r="199" spans="1:21" customFormat="1" ht="12" customHeight="1">
      <c r="A199" s="192"/>
      <c r="B199" s="193"/>
      <c r="C199" s="5"/>
      <c r="D199" s="204"/>
      <c r="E199" s="47" t="s">
        <v>417</v>
      </c>
      <c r="I199" s="47"/>
      <c r="J199" t="s">
        <v>414</v>
      </c>
      <c r="M199" s="205" t="s">
        <v>413</v>
      </c>
      <c r="O199" s="202"/>
      <c r="P199" s="202" t="s">
        <v>418</v>
      </c>
      <c r="U199" s="5"/>
    </row>
    <row r="200" spans="1:21" customFormat="1" ht="12" customHeight="1">
      <c r="A200" s="192"/>
      <c r="B200" s="193"/>
      <c r="C200" s="5"/>
      <c r="D200" s="204"/>
      <c r="E200" s="47" t="s">
        <v>417</v>
      </c>
      <c r="F200" s="47"/>
      <c r="I200" s="47"/>
      <c r="J200" t="s">
        <v>419</v>
      </c>
      <c r="M200" s="205" t="s">
        <v>413</v>
      </c>
      <c r="P200">
        <v>1</v>
      </c>
      <c r="U200" s="5"/>
    </row>
    <row r="201" spans="1:21" customFormat="1" ht="12" customHeight="1">
      <c r="A201" s="192"/>
      <c r="B201" s="193"/>
      <c r="C201" s="5"/>
      <c r="D201" s="204"/>
      <c r="E201" t="s">
        <v>420</v>
      </c>
      <c r="I201" s="47"/>
      <c r="J201" t="s">
        <v>421</v>
      </c>
      <c r="M201" s="205" t="s">
        <v>413</v>
      </c>
      <c r="P201">
        <v>2</v>
      </c>
      <c r="U201" s="5"/>
    </row>
    <row r="202" spans="1:21" customFormat="1" ht="12" customHeight="1">
      <c r="A202" s="192"/>
      <c r="B202" s="193"/>
      <c r="C202" s="5"/>
      <c r="D202" s="204"/>
      <c r="E202" t="s">
        <v>420</v>
      </c>
      <c r="I202" s="47"/>
      <c r="J202" t="s">
        <v>422</v>
      </c>
      <c r="M202" s="205" t="s">
        <v>413</v>
      </c>
      <c r="P202">
        <v>2</v>
      </c>
      <c r="U202" s="5"/>
    </row>
    <row r="203" spans="1:21" customFormat="1" ht="12" customHeight="1">
      <c r="A203" s="192"/>
      <c r="B203" s="206"/>
      <c r="C203" s="5"/>
      <c r="D203" s="204"/>
      <c r="E203" t="s">
        <v>420</v>
      </c>
      <c r="I203" s="47"/>
      <c r="J203" t="s">
        <v>423</v>
      </c>
      <c r="M203" s="205" t="s">
        <v>413</v>
      </c>
      <c r="P203">
        <v>4</v>
      </c>
      <c r="U203" s="5"/>
    </row>
    <row r="204" spans="1:21" customFormat="1" ht="12" customHeight="1">
      <c r="A204" s="192"/>
      <c r="B204" s="206"/>
      <c r="C204" s="5"/>
      <c r="D204" s="204"/>
      <c r="E204" t="s">
        <v>420</v>
      </c>
      <c r="I204" s="47"/>
      <c r="J204" t="s">
        <v>424</v>
      </c>
      <c r="M204" s="205" t="s">
        <v>413</v>
      </c>
      <c r="P204">
        <v>1</v>
      </c>
      <c r="U204" s="5"/>
    </row>
    <row r="205" spans="1:21" customFormat="1" ht="12" customHeight="1">
      <c r="A205" s="192"/>
      <c r="B205" s="206"/>
      <c r="C205" s="5"/>
      <c r="D205" s="204"/>
      <c r="E205" t="s">
        <v>420</v>
      </c>
      <c r="I205" s="47"/>
      <c r="J205" t="s">
        <v>425</v>
      </c>
      <c r="M205" s="205" t="s">
        <v>413</v>
      </c>
      <c r="P205">
        <v>4</v>
      </c>
      <c r="U205" s="5"/>
    </row>
    <row r="206" spans="1:21" customFormat="1" ht="12" customHeight="1">
      <c r="A206" s="192"/>
      <c r="B206" s="193"/>
      <c r="C206" s="5"/>
      <c r="D206" s="204"/>
      <c r="E206" t="s">
        <v>426</v>
      </c>
      <c r="I206" s="47"/>
      <c r="J206" t="s">
        <v>427</v>
      </c>
      <c r="M206" s="205" t="s">
        <v>413</v>
      </c>
      <c r="P206">
        <v>2</v>
      </c>
      <c r="U206" s="5"/>
    </row>
    <row r="207" spans="1:21" s="3" customFormat="1" ht="9" customHeight="1">
      <c r="A207" s="199"/>
      <c r="B207" s="206"/>
      <c r="C207" s="5"/>
      <c r="E207"/>
      <c r="F207"/>
      <c r="G207"/>
      <c r="H207"/>
      <c r="I207" s="47"/>
      <c r="J207"/>
      <c r="K207"/>
      <c r="L207"/>
      <c r="M207" s="205"/>
      <c r="N207"/>
      <c r="O207" s="202"/>
      <c r="P207" s="202"/>
    </row>
    <row r="208" spans="1:21" customFormat="1" ht="9" customHeight="1">
      <c r="A208" s="192"/>
      <c r="B208" s="206"/>
      <c r="P208" s="187"/>
    </row>
    <row r="209" spans="1:21" customFormat="1" ht="12" customHeight="1">
      <c r="A209" s="490">
        <v>9</v>
      </c>
      <c r="B209" s="490"/>
      <c r="C209" s="28" t="s">
        <v>428</v>
      </c>
      <c r="D209" s="59"/>
      <c r="E209" s="3"/>
      <c r="F209" s="3"/>
      <c r="G209" s="3"/>
      <c r="H209" s="3"/>
      <c r="I209" s="3"/>
      <c r="P209" s="187"/>
    </row>
    <row r="210" spans="1:21" customFormat="1" ht="12" customHeight="1">
      <c r="A210" s="192"/>
      <c r="B210" s="201"/>
      <c r="C210" s="28"/>
      <c r="D210" s="59"/>
      <c r="E210" s="3"/>
      <c r="F210" s="3"/>
      <c r="G210" s="3"/>
      <c r="H210" s="3"/>
      <c r="I210" s="3"/>
      <c r="P210" s="187"/>
    </row>
    <row r="211" spans="1:21" s="3" customFormat="1" ht="99.95" customHeight="1">
      <c r="A211" s="194">
        <f>A209</f>
        <v>9</v>
      </c>
      <c r="B211" s="195">
        <v>1</v>
      </c>
      <c r="C211" s="422" t="s">
        <v>429</v>
      </c>
      <c r="D211" s="422"/>
      <c r="E211" s="422"/>
      <c r="F211" s="422"/>
      <c r="G211" s="422"/>
      <c r="H211" s="422"/>
      <c r="I211" s="422"/>
      <c r="J211" s="422"/>
      <c r="K211" s="422"/>
      <c r="L211" s="196"/>
      <c r="M211" s="4"/>
      <c r="N211" s="30"/>
      <c r="O211" s="30"/>
      <c r="P211" s="197"/>
    </row>
    <row r="212" spans="1:21" customFormat="1" ht="12" customHeight="1">
      <c r="A212" s="192"/>
      <c r="B212" s="206"/>
      <c r="C212" s="5"/>
      <c r="D212" s="204"/>
      <c r="E212" t="s">
        <v>430</v>
      </c>
      <c r="H212" s="46"/>
      <c r="I212" s="47" t="s">
        <v>431</v>
      </c>
      <c r="J212" t="s">
        <v>432</v>
      </c>
      <c r="M212" s="205" t="s">
        <v>413</v>
      </c>
      <c r="P212">
        <v>1</v>
      </c>
      <c r="U212" s="5"/>
    </row>
    <row r="213" spans="1:21" customFormat="1" ht="12" customHeight="1">
      <c r="A213" s="192"/>
      <c r="B213" s="193"/>
      <c r="C213" s="5"/>
      <c r="D213" s="204"/>
      <c r="E213" t="s">
        <v>430</v>
      </c>
      <c r="I213" s="47" t="s">
        <v>431</v>
      </c>
      <c r="J213" t="s">
        <v>433</v>
      </c>
      <c r="M213" s="205" t="s">
        <v>413</v>
      </c>
      <c r="P213">
        <v>2</v>
      </c>
      <c r="U213" s="5"/>
    </row>
    <row r="214" spans="1:21" customFormat="1" ht="12" customHeight="1">
      <c r="A214" s="192"/>
      <c r="B214" s="193"/>
      <c r="C214" s="5"/>
      <c r="D214" s="204"/>
      <c r="E214" t="s">
        <v>434</v>
      </c>
      <c r="I214" s="47" t="s">
        <v>431</v>
      </c>
      <c r="J214" t="s">
        <v>433</v>
      </c>
      <c r="M214" s="205" t="s">
        <v>413</v>
      </c>
      <c r="P214">
        <v>3</v>
      </c>
      <c r="U214" s="5"/>
    </row>
    <row r="215" spans="1:21" customFormat="1" ht="12" customHeight="1">
      <c r="A215" s="192"/>
      <c r="B215" s="193"/>
      <c r="C215" s="5"/>
      <c r="D215" s="204"/>
      <c r="E215" t="s">
        <v>434</v>
      </c>
      <c r="I215" s="47" t="s">
        <v>431</v>
      </c>
      <c r="J215" t="s">
        <v>432</v>
      </c>
      <c r="M215" s="205" t="s">
        <v>413</v>
      </c>
      <c r="P215">
        <v>1</v>
      </c>
      <c r="U215" s="5"/>
    </row>
    <row r="216" spans="1:21" s="3" customFormat="1" ht="6.95" customHeight="1">
      <c r="A216" s="199"/>
      <c r="B216" s="198"/>
      <c r="I216" s="59"/>
      <c r="P216" s="187"/>
    </row>
    <row r="217" spans="1:21" s="3" customFormat="1" ht="180" customHeight="1">
      <c r="A217" s="194">
        <v>9</v>
      </c>
      <c r="B217" s="195">
        <v>2</v>
      </c>
      <c r="C217" s="422" t="s">
        <v>435</v>
      </c>
      <c r="D217" s="422"/>
      <c r="E217" s="422"/>
      <c r="F217" s="422"/>
      <c r="G217" s="422"/>
      <c r="H217" s="422"/>
      <c r="I217" s="422"/>
      <c r="J217" s="422"/>
      <c r="K217" s="422"/>
      <c r="L217" s="196"/>
      <c r="M217" s="4"/>
      <c r="N217" s="30"/>
      <c r="O217" s="30"/>
      <c r="P217" s="197"/>
    </row>
    <row r="218" spans="1:21" customFormat="1" ht="12" customHeight="1">
      <c r="A218" s="192"/>
      <c r="B218" s="206"/>
      <c r="C218" s="5"/>
      <c r="D218" s="204"/>
      <c r="E218" t="s">
        <v>411</v>
      </c>
      <c r="H218" s="46"/>
      <c r="I218" s="47" t="s">
        <v>431</v>
      </c>
      <c r="J218" t="s">
        <v>436</v>
      </c>
      <c r="M218" s="205" t="s">
        <v>413</v>
      </c>
      <c r="P218">
        <v>1</v>
      </c>
      <c r="U218" s="5"/>
    </row>
    <row r="219" spans="1:21" customFormat="1" ht="12" customHeight="1">
      <c r="A219" s="192"/>
      <c r="B219" s="193"/>
      <c r="C219" s="5"/>
      <c r="D219" s="204"/>
      <c r="E219" t="s">
        <v>420</v>
      </c>
      <c r="I219" s="47" t="s">
        <v>431</v>
      </c>
      <c r="J219" t="s">
        <v>437</v>
      </c>
      <c r="M219" s="205" t="s">
        <v>413</v>
      </c>
      <c r="P219">
        <v>6</v>
      </c>
      <c r="U219" s="5"/>
    </row>
    <row r="220" spans="1:21" customFormat="1" ht="12" customHeight="1">
      <c r="A220" s="192"/>
      <c r="B220" s="193"/>
      <c r="C220" s="5"/>
      <c r="D220" s="204"/>
      <c r="E220" t="s">
        <v>420</v>
      </c>
      <c r="I220" s="47" t="s">
        <v>431</v>
      </c>
      <c r="J220" t="s">
        <v>438</v>
      </c>
      <c r="M220" s="205" t="s">
        <v>413</v>
      </c>
      <c r="P220">
        <v>2</v>
      </c>
      <c r="U220" s="5"/>
    </row>
    <row r="221" spans="1:21" customFormat="1" ht="12" customHeight="1">
      <c r="A221" s="192"/>
      <c r="B221" s="193"/>
      <c r="C221" s="5"/>
      <c r="D221" s="204"/>
      <c r="E221" t="s">
        <v>420</v>
      </c>
      <c r="I221" s="47" t="s">
        <v>431</v>
      </c>
      <c r="J221" t="s">
        <v>439</v>
      </c>
      <c r="M221" s="205" t="s">
        <v>413</v>
      </c>
      <c r="P221">
        <v>8</v>
      </c>
      <c r="U221" s="5"/>
    </row>
    <row r="222" spans="1:21" customFormat="1" ht="12" customHeight="1">
      <c r="A222" s="192"/>
      <c r="B222" s="193"/>
      <c r="C222" s="5"/>
      <c r="D222" s="204"/>
      <c r="E222" t="s">
        <v>420</v>
      </c>
      <c r="I222" s="47" t="s">
        <v>431</v>
      </c>
      <c r="J222" t="s">
        <v>440</v>
      </c>
      <c r="M222" s="205" t="s">
        <v>413</v>
      </c>
      <c r="P222">
        <v>2</v>
      </c>
      <c r="U222" s="5"/>
    </row>
    <row r="223" spans="1:21" customFormat="1" ht="12" customHeight="1">
      <c r="A223" s="192"/>
      <c r="B223" s="193"/>
      <c r="C223" s="5"/>
      <c r="D223" s="204"/>
      <c r="E223" t="s">
        <v>420</v>
      </c>
      <c r="I223" s="47" t="s">
        <v>431</v>
      </c>
      <c r="J223" t="s">
        <v>441</v>
      </c>
      <c r="M223" s="205" t="s">
        <v>413</v>
      </c>
      <c r="P223">
        <v>1</v>
      </c>
      <c r="U223" s="5"/>
    </row>
    <row r="224" spans="1:21" s="3" customFormat="1" ht="6.95" customHeight="1">
      <c r="A224" s="199"/>
      <c r="B224" s="198"/>
      <c r="I224" s="59"/>
      <c r="P224" s="187"/>
    </row>
    <row r="225" spans="1:21" s="3" customFormat="1" ht="180" customHeight="1">
      <c r="A225" s="194">
        <v>9</v>
      </c>
      <c r="B225" s="195">
        <v>3</v>
      </c>
      <c r="C225" s="422" t="s">
        <v>442</v>
      </c>
      <c r="D225" s="422"/>
      <c r="E225" s="422"/>
      <c r="F225" s="422"/>
      <c r="G225" s="422"/>
      <c r="H225" s="422"/>
      <c r="I225" s="422"/>
      <c r="J225" s="422"/>
      <c r="K225" s="422"/>
      <c r="L225" s="196"/>
      <c r="M225" s="4"/>
      <c r="N225" s="30"/>
      <c r="O225" s="30"/>
      <c r="P225" s="197"/>
    </row>
    <row r="226" spans="1:21" customFormat="1" ht="13.5" customHeight="1">
      <c r="A226" s="192"/>
      <c r="B226" s="206"/>
      <c r="C226" s="5"/>
      <c r="D226" s="204"/>
      <c r="E226" t="s">
        <v>443</v>
      </c>
      <c r="H226" s="46"/>
      <c r="I226" s="47"/>
      <c r="M226" s="4" t="s">
        <v>7</v>
      </c>
      <c r="P226" s="49">
        <v>130</v>
      </c>
      <c r="U226" s="5"/>
    </row>
    <row r="227" spans="1:21" customFormat="1" ht="13.5" customHeight="1">
      <c r="A227" s="192"/>
      <c r="B227" s="206"/>
      <c r="C227" s="5"/>
      <c r="D227" s="204"/>
      <c r="E227" t="s">
        <v>444</v>
      </c>
      <c r="H227" s="46"/>
      <c r="I227" s="47"/>
      <c r="M227" s="4" t="s">
        <v>7</v>
      </c>
      <c r="P227" s="49">
        <v>102</v>
      </c>
      <c r="U227" s="5"/>
    </row>
    <row r="228" spans="1:21" customFormat="1" ht="13.5" customHeight="1">
      <c r="A228" s="192"/>
      <c r="B228" s="206"/>
      <c r="C228" s="5"/>
      <c r="D228" s="204"/>
      <c r="E228" t="s">
        <v>445</v>
      </c>
      <c r="H228" s="46"/>
      <c r="I228" s="47"/>
      <c r="M228" s="4" t="s">
        <v>7</v>
      </c>
      <c r="P228" s="49">
        <f>12.5*5.2</f>
        <v>65</v>
      </c>
      <c r="U228" s="5"/>
    </row>
    <row r="229" spans="1:21" customFormat="1" ht="13.5" customHeight="1">
      <c r="A229" s="192"/>
      <c r="B229" s="206"/>
      <c r="C229" s="5"/>
      <c r="D229" s="204"/>
      <c r="E229" t="s">
        <v>446</v>
      </c>
      <c r="H229" s="46"/>
      <c r="I229" s="47"/>
      <c r="M229" s="4" t="s">
        <v>7</v>
      </c>
      <c r="P229" s="49">
        <f>25*5.2</f>
        <v>130</v>
      </c>
      <c r="U229" s="5"/>
    </row>
    <row r="230" spans="1:21" customFormat="1" ht="13.5" customHeight="1">
      <c r="A230" s="192"/>
      <c r="B230" s="206"/>
      <c r="C230" s="5"/>
      <c r="D230" s="204"/>
      <c r="E230" t="s">
        <v>447</v>
      </c>
      <c r="H230" s="46"/>
      <c r="I230" s="47"/>
      <c r="M230" s="4" t="s">
        <v>7</v>
      </c>
      <c r="P230" s="49">
        <v>65</v>
      </c>
      <c r="U230" s="5"/>
    </row>
    <row r="231" spans="1:21" s="3" customFormat="1" ht="6.95" customHeight="1">
      <c r="A231" s="199"/>
      <c r="B231" s="198"/>
      <c r="I231" s="59"/>
      <c r="P231" s="187"/>
    </row>
    <row r="232" spans="1:21" s="3" customFormat="1" ht="90" customHeight="1">
      <c r="A232" s="194">
        <f>A211</f>
        <v>9</v>
      </c>
      <c r="B232" s="195">
        <v>4</v>
      </c>
      <c r="C232" s="422" t="s">
        <v>448</v>
      </c>
      <c r="D232" s="422"/>
      <c r="E232" s="422"/>
      <c r="F232" s="422"/>
      <c r="G232" s="422"/>
      <c r="H232" s="422"/>
      <c r="I232" s="422"/>
      <c r="J232" s="422"/>
      <c r="K232" s="422"/>
      <c r="L232" s="196"/>
      <c r="M232" s="4"/>
      <c r="N232" s="30"/>
      <c r="O232" s="30"/>
      <c r="P232" s="197"/>
    </row>
    <row r="233" spans="1:21" s="3" customFormat="1" ht="13.5" customHeight="1">
      <c r="A233" s="199"/>
      <c r="B233" s="198"/>
      <c r="C233" s="30" t="s">
        <v>361</v>
      </c>
      <c r="D233" s="433" t="s">
        <v>449</v>
      </c>
      <c r="E233" s="433"/>
      <c r="F233" s="433"/>
      <c r="G233" s="433"/>
      <c r="H233" s="433"/>
      <c r="I233" s="433"/>
      <c r="J233" s="433"/>
      <c r="K233" s="433"/>
      <c r="M233" s="4" t="s">
        <v>450</v>
      </c>
      <c r="P233" s="197">
        <v>8</v>
      </c>
    </row>
    <row r="234" spans="1:21" s="3" customFormat="1" ht="6.95" customHeight="1">
      <c r="A234" s="199"/>
      <c r="B234" s="198"/>
      <c r="I234" s="59"/>
      <c r="K234" s="207"/>
      <c r="P234" s="187"/>
    </row>
    <row r="235" spans="1:21" s="3" customFormat="1" ht="110.1" customHeight="1">
      <c r="A235" s="194">
        <f>A211</f>
        <v>9</v>
      </c>
      <c r="B235" s="195">
        <v>5</v>
      </c>
      <c r="C235" s="422" t="s">
        <v>451</v>
      </c>
      <c r="D235" s="422"/>
      <c r="E235" s="422"/>
      <c r="F235" s="422"/>
      <c r="G235" s="422"/>
      <c r="H235" s="422"/>
      <c r="I235" s="422"/>
      <c r="J235" s="422"/>
      <c r="K235" s="422"/>
      <c r="L235" s="196"/>
      <c r="M235" s="4"/>
      <c r="N235" s="30"/>
      <c r="O235" s="30"/>
      <c r="P235" s="197"/>
    </row>
    <row r="236" spans="1:21" s="3" customFormat="1" ht="13.5" customHeight="1">
      <c r="A236" s="199"/>
      <c r="B236" s="198"/>
      <c r="C236" s="30" t="s">
        <v>361</v>
      </c>
      <c r="D236" s="433" t="s">
        <v>449</v>
      </c>
      <c r="E236" s="433"/>
      <c r="F236" s="433"/>
      <c r="G236" s="433"/>
      <c r="H236" s="433"/>
      <c r="I236" s="433"/>
      <c r="J236" s="433"/>
      <c r="K236" s="433"/>
      <c r="M236" s="4" t="s">
        <v>450</v>
      </c>
      <c r="P236" s="197">
        <v>22</v>
      </c>
    </row>
    <row r="237" spans="1:21" s="3" customFormat="1" ht="6.95" customHeight="1">
      <c r="A237" s="199"/>
      <c r="B237" s="198"/>
      <c r="I237" s="59"/>
      <c r="K237" s="207"/>
      <c r="P237" s="187"/>
    </row>
    <row r="238" spans="1:21" s="3" customFormat="1" ht="69.95" customHeight="1">
      <c r="A238" s="194">
        <f>A211</f>
        <v>9</v>
      </c>
      <c r="B238" s="195">
        <v>6</v>
      </c>
      <c r="C238" s="422" t="s">
        <v>452</v>
      </c>
      <c r="D238" s="422"/>
      <c r="E238" s="422"/>
      <c r="F238" s="422"/>
      <c r="G238" s="422"/>
      <c r="H238" s="422"/>
      <c r="I238" s="422"/>
      <c r="J238" s="422"/>
      <c r="K238" s="422"/>
      <c r="L238" s="196"/>
      <c r="M238" s="4" t="s">
        <v>453</v>
      </c>
      <c r="N238" s="30"/>
      <c r="O238" s="30"/>
      <c r="P238" s="208">
        <v>1</v>
      </c>
    </row>
    <row r="239" spans="1:21" s="3" customFormat="1" ht="6.95" customHeight="1">
      <c r="A239" s="199"/>
      <c r="B239" s="198"/>
      <c r="I239" s="59"/>
      <c r="K239" s="207"/>
      <c r="P239" s="187"/>
    </row>
    <row r="240" spans="1:21" s="3" customFormat="1" ht="50.1" customHeight="1">
      <c r="A240" s="194">
        <f>A211</f>
        <v>9</v>
      </c>
      <c r="B240" s="195">
        <v>7</v>
      </c>
      <c r="C240" s="422" t="s">
        <v>454</v>
      </c>
      <c r="D240" s="422"/>
      <c r="E240" s="422"/>
      <c r="F240" s="422"/>
      <c r="G240" s="422"/>
      <c r="H240" s="422"/>
      <c r="I240" s="422"/>
      <c r="J240" s="422"/>
      <c r="K240" s="422"/>
      <c r="L240" s="196"/>
      <c r="M240" s="4"/>
      <c r="N240" s="30"/>
      <c r="O240" s="30"/>
      <c r="P240" s="197"/>
    </row>
    <row r="241" spans="1:21" s="3" customFormat="1" ht="12" customHeight="1">
      <c r="A241" s="199"/>
      <c r="B241" s="198"/>
      <c r="C241" s="30" t="s">
        <v>361</v>
      </c>
      <c r="D241" s="433" t="s">
        <v>455</v>
      </c>
      <c r="E241" s="433"/>
      <c r="F241" s="433"/>
      <c r="G241" s="433"/>
      <c r="H241" s="433"/>
      <c r="I241" s="433"/>
      <c r="J241" s="433"/>
      <c r="K241" s="433"/>
      <c r="M241" s="4" t="s">
        <v>382</v>
      </c>
      <c r="P241" s="197">
        <v>450</v>
      </c>
    </row>
    <row r="242" spans="1:21" s="3" customFormat="1" ht="6.95" customHeight="1">
      <c r="A242" s="199"/>
      <c r="B242" s="198"/>
      <c r="I242" s="59"/>
      <c r="K242" s="207"/>
      <c r="P242" s="187"/>
    </row>
    <row r="243" spans="1:21" s="3" customFormat="1" ht="60" customHeight="1">
      <c r="A243" s="194">
        <f>A211</f>
        <v>9</v>
      </c>
      <c r="B243" s="195">
        <v>8</v>
      </c>
      <c r="C243" s="422" t="s">
        <v>456</v>
      </c>
      <c r="D243" s="422"/>
      <c r="E243" s="422"/>
      <c r="F243" s="422"/>
      <c r="G243" s="422"/>
      <c r="H243" s="422"/>
      <c r="I243" s="422"/>
      <c r="J243" s="422"/>
      <c r="K243" s="422"/>
      <c r="L243" s="196"/>
      <c r="M243" s="4"/>
      <c r="N243" s="30"/>
      <c r="O243" s="30"/>
      <c r="P243" s="208"/>
    </row>
    <row r="244" spans="1:21" s="3" customFormat="1" ht="12" customHeight="1">
      <c r="A244" s="199"/>
      <c r="B244" s="198"/>
      <c r="C244" s="30" t="s">
        <v>361</v>
      </c>
      <c r="D244" s="433" t="s">
        <v>457</v>
      </c>
      <c r="E244" s="433"/>
      <c r="F244" s="433"/>
      <c r="G244" s="433"/>
      <c r="H244" s="433"/>
      <c r="I244" s="433"/>
      <c r="J244" s="433"/>
      <c r="K244" s="433"/>
      <c r="M244" s="4" t="s">
        <v>382</v>
      </c>
      <c r="P244" s="197">
        <v>350</v>
      </c>
    </row>
    <row r="245" spans="1:21" s="3" customFormat="1" ht="13.5" customHeight="1">
      <c r="A245" s="199"/>
      <c r="B245" s="198"/>
      <c r="C245" s="30" t="s">
        <v>361</v>
      </c>
      <c r="D245" s="433" t="s">
        <v>458</v>
      </c>
      <c r="E245" s="433"/>
      <c r="F245" s="433"/>
      <c r="G245" s="433"/>
      <c r="H245" s="433"/>
      <c r="I245" s="433"/>
      <c r="J245" s="433"/>
      <c r="K245" s="433"/>
      <c r="M245" s="4" t="s">
        <v>7</v>
      </c>
      <c r="P245" s="197">
        <v>50</v>
      </c>
    </row>
    <row r="246" spans="1:21" s="3" customFormat="1" ht="12" customHeight="1">
      <c r="A246" s="199"/>
      <c r="B246" s="198"/>
      <c r="C246" s="30"/>
      <c r="D246" s="433"/>
      <c r="E246" s="433"/>
      <c r="F246" s="433"/>
      <c r="G246" s="433"/>
      <c r="H246" s="433"/>
      <c r="I246" s="433"/>
      <c r="J246" s="433"/>
      <c r="K246" s="433"/>
      <c r="M246" s="4"/>
      <c r="P246" s="197"/>
    </row>
    <row r="247" spans="1:21" customFormat="1" ht="10.5" customHeight="1">
      <c r="A247" s="192"/>
      <c r="B247" s="193"/>
      <c r="U247" s="5"/>
    </row>
    <row r="248" spans="1:21" customFormat="1" ht="12" customHeight="1">
      <c r="A248" s="490">
        <v>10</v>
      </c>
      <c r="B248" s="490"/>
      <c r="C248" s="28" t="s">
        <v>459</v>
      </c>
      <c r="D248" s="47"/>
      <c r="U248" s="5"/>
    </row>
    <row r="249" spans="1:21" customFormat="1" ht="12" customHeight="1">
      <c r="A249" s="192"/>
      <c r="B249" s="201"/>
      <c r="C249" s="28"/>
      <c r="D249" s="59"/>
      <c r="E249" s="3"/>
      <c r="F249" s="3"/>
      <c r="G249" s="3"/>
      <c r="H249" s="3"/>
      <c r="I249" s="3"/>
      <c r="P249" s="187"/>
    </row>
    <row r="250" spans="1:21" s="3" customFormat="1" ht="90" customHeight="1">
      <c r="A250" s="194">
        <f>A248</f>
        <v>10</v>
      </c>
      <c r="B250" s="195">
        <v>1</v>
      </c>
      <c r="C250" s="422" t="s">
        <v>460</v>
      </c>
      <c r="D250" s="422"/>
      <c r="E250" s="422"/>
      <c r="F250" s="422"/>
      <c r="G250" s="422"/>
      <c r="H250" s="422"/>
      <c r="I250" s="422"/>
      <c r="J250" s="422"/>
      <c r="K250" s="422"/>
      <c r="L250" s="196"/>
      <c r="M250" s="4" t="s">
        <v>7</v>
      </c>
      <c r="N250" s="30"/>
      <c r="O250" s="30"/>
      <c r="P250" s="197">
        <v>560</v>
      </c>
    </row>
    <row r="251" spans="1:21" s="3" customFormat="1" ht="6.95" customHeight="1">
      <c r="A251" s="199"/>
      <c r="B251" s="198"/>
      <c r="I251" s="59"/>
      <c r="P251" s="187"/>
    </row>
    <row r="252" spans="1:21" s="3" customFormat="1" ht="90" customHeight="1">
      <c r="A252" s="194">
        <f>A250</f>
        <v>10</v>
      </c>
      <c r="B252" s="195">
        <v>2</v>
      </c>
      <c r="C252" s="422" t="s">
        <v>461</v>
      </c>
      <c r="D252" s="422"/>
      <c r="E252" s="422"/>
      <c r="F252" s="422"/>
      <c r="G252" s="422"/>
      <c r="H252" s="422"/>
      <c r="I252" s="422"/>
      <c r="J252" s="422"/>
      <c r="K252" s="422"/>
      <c r="L252" s="196"/>
      <c r="M252" s="4" t="s">
        <v>7</v>
      </c>
      <c r="N252" s="30"/>
      <c r="O252" s="30"/>
      <c r="P252" s="197">
        <v>220</v>
      </c>
    </row>
    <row r="253" spans="1:21" s="3" customFormat="1" ht="6.95" customHeight="1">
      <c r="A253" s="199"/>
      <c r="B253" s="198"/>
      <c r="I253" s="59"/>
      <c r="P253" s="187"/>
    </row>
    <row r="254" spans="1:21" s="3" customFormat="1" ht="180" customHeight="1">
      <c r="A254" s="194">
        <f>A250</f>
        <v>10</v>
      </c>
      <c r="B254" s="195">
        <v>3</v>
      </c>
      <c r="C254" s="422" t="s">
        <v>462</v>
      </c>
      <c r="D254" s="422"/>
      <c r="E254" s="422"/>
      <c r="F254" s="422"/>
      <c r="G254" s="422"/>
      <c r="H254" s="422"/>
      <c r="I254" s="422"/>
      <c r="J254" s="422"/>
      <c r="K254" s="422"/>
      <c r="L254" s="196"/>
      <c r="M254" s="4" t="s">
        <v>7</v>
      </c>
      <c r="N254" s="30"/>
      <c r="O254" s="30"/>
      <c r="P254" s="197">
        <v>650</v>
      </c>
    </row>
    <row r="255" spans="1:21" s="3" customFormat="1" ht="6.95" customHeight="1">
      <c r="A255" s="199"/>
      <c r="B255" s="198"/>
      <c r="I255" s="59"/>
      <c r="P255" s="187"/>
    </row>
    <row r="256" spans="1:21" s="3" customFormat="1" ht="50.1" customHeight="1">
      <c r="A256" s="194">
        <f>A254</f>
        <v>10</v>
      </c>
      <c r="B256" s="195">
        <v>4</v>
      </c>
      <c r="C256" s="422" t="s">
        <v>463</v>
      </c>
      <c r="D256" s="422"/>
      <c r="E256" s="422"/>
      <c r="F256" s="422"/>
      <c r="G256" s="422"/>
      <c r="H256" s="422"/>
      <c r="I256" s="422"/>
      <c r="J256" s="422"/>
      <c r="K256" s="422"/>
      <c r="L256" s="196"/>
      <c r="M256" s="4" t="s">
        <v>7</v>
      </c>
      <c r="N256" s="30"/>
      <c r="O256" s="30"/>
      <c r="P256" s="197">
        <v>80</v>
      </c>
    </row>
    <row r="257" spans="1:21" customFormat="1" ht="10.5" customHeight="1">
      <c r="A257" s="192"/>
      <c r="B257" s="193"/>
      <c r="U257" s="5"/>
    </row>
    <row r="258" spans="1:21" s="189" customFormat="1" ht="10.5" customHeight="1">
      <c r="A258" s="209"/>
      <c r="B258" s="210"/>
      <c r="P258" s="190"/>
      <c r="U258" s="191"/>
    </row>
    <row r="259" spans="1:21" customFormat="1" ht="12" customHeight="1">
      <c r="A259" s="490">
        <v>11</v>
      </c>
      <c r="B259" s="490"/>
      <c r="C259" s="28" t="s">
        <v>464</v>
      </c>
      <c r="D259" s="47"/>
      <c r="U259" s="5"/>
    </row>
    <row r="260" spans="1:21" customFormat="1" ht="12" customHeight="1">
      <c r="A260" s="192"/>
      <c r="B260" s="201"/>
      <c r="C260" s="28"/>
      <c r="D260" s="59"/>
      <c r="E260" s="3"/>
      <c r="F260" s="3"/>
      <c r="G260" s="3"/>
      <c r="H260" s="3"/>
      <c r="I260" s="3"/>
      <c r="P260" s="187"/>
    </row>
    <row r="261" spans="1:21" s="3" customFormat="1" ht="60" customHeight="1">
      <c r="A261" s="194">
        <f>A259</f>
        <v>11</v>
      </c>
      <c r="B261" s="195">
        <v>1</v>
      </c>
      <c r="C261" s="422" t="s">
        <v>465</v>
      </c>
      <c r="D261" s="422"/>
      <c r="E261" s="422"/>
      <c r="F261" s="422"/>
      <c r="G261" s="422"/>
      <c r="H261" s="422"/>
      <c r="I261" s="422"/>
      <c r="J261" s="422"/>
      <c r="K261" s="422"/>
      <c r="L261" s="196"/>
      <c r="M261" s="4" t="s">
        <v>450</v>
      </c>
      <c r="N261" s="30"/>
      <c r="O261" s="30"/>
      <c r="P261" s="197">
        <f>105</f>
        <v>105</v>
      </c>
    </row>
    <row r="262" spans="1:21" s="3" customFormat="1" ht="6.95" customHeight="1">
      <c r="A262" s="199"/>
      <c r="B262" s="198"/>
      <c r="I262" s="59"/>
      <c r="P262" s="187"/>
    </row>
    <row r="263" spans="1:21" s="3" customFormat="1" ht="50.1" customHeight="1">
      <c r="A263" s="194">
        <f>A259</f>
        <v>11</v>
      </c>
      <c r="B263" s="195">
        <v>2</v>
      </c>
      <c r="C263" s="422" t="s">
        <v>466</v>
      </c>
      <c r="D263" s="422"/>
      <c r="E263" s="422"/>
      <c r="F263" s="422"/>
      <c r="G263" s="422"/>
      <c r="H263" s="422"/>
      <c r="I263" s="422"/>
      <c r="J263" s="422"/>
      <c r="K263" s="422"/>
      <c r="L263" s="196"/>
      <c r="M263" s="4" t="s">
        <v>450</v>
      </c>
      <c r="N263" s="30"/>
      <c r="O263" s="30"/>
      <c r="P263" s="197">
        <v>78</v>
      </c>
    </row>
    <row r="264" spans="1:21" s="3" customFormat="1" ht="6.95" customHeight="1">
      <c r="A264" s="199"/>
      <c r="B264" s="198"/>
      <c r="I264" s="59"/>
      <c r="P264" s="187"/>
    </row>
    <row r="265" spans="1:21" s="3" customFormat="1" ht="24.95" customHeight="1">
      <c r="A265" s="194">
        <f>A259</f>
        <v>11</v>
      </c>
      <c r="B265" s="195">
        <v>3</v>
      </c>
      <c r="C265" s="422" t="s">
        <v>467</v>
      </c>
      <c r="D265" s="422"/>
      <c r="E265" s="422"/>
      <c r="F265" s="422"/>
      <c r="G265" s="422"/>
      <c r="H265" s="422"/>
      <c r="I265" s="422"/>
      <c r="J265" s="422"/>
      <c r="K265" s="422"/>
      <c r="L265" s="196"/>
      <c r="M265" s="4" t="s">
        <v>450</v>
      </c>
      <c r="N265" s="30"/>
      <c r="O265" s="30"/>
      <c r="P265" s="197">
        <f>105</f>
        <v>105</v>
      </c>
    </row>
    <row r="266" spans="1:21" s="3" customFormat="1" ht="6.95" customHeight="1">
      <c r="A266" s="199"/>
      <c r="B266" s="198"/>
      <c r="I266" s="59"/>
      <c r="P266" s="187"/>
    </row>
    <row r="267" spans="1:21" s="3" customFormat="1" ht="24.95" customHeight="1">
      <c r="A267" s="194">
        <f>A259</f>
        <v>11</v>
      </c>
      <c r="B267" s="195">
        <v>4</v>
      </c>
      <c r="C267" s="422" t="s">
        <v>468</v>
      </c>
      <c r="D267" s="422"/>
      <c r="E267" s="422"/>
      <c r="F267" s="422"/>
      <c r="G267" s="422"/>
      <c r="H267" s="422"/>
      <c r="I267" s="422"/>
      <c r="J267" s="422"/>
      <c r="K267" s="422"/>
      <c r="L267" s="196"/>
      <c r="M267" s="4" t="s">
        <v>7</v>
      </c>
      <c r="N267" s="30"/>
      <c r="O267" s="30"/>
      <c r="P267" s="197">
        <v>120</v>
      </c>
    </row>
    <row r="268" spans="1:21" s="3" customFormat="1" ht="6.95" customHeight="1">
      <c r="A268" s="199"/>
      <c r="B268" s="198"/>
      <c r="I268" s="59"/>
      <c r="P268" s="187"/>
    </row>
    <row r="269" spans="1:21" s="3" customFormat="1" ht="80.099999999999994" customHeight="1">
      <c r="A269" s="194">
        <f>A259</f>
        <v>11</v>
      </c>
      <c r="B269" s="195">
        <v>5</v>
      </c>
      <c r="C269" s="422" t="s">
        <v>469</v>
      </c>
      <c r="D269" s="422"/>
      <c r="E269" s="422"/>
      <c r="F269" s="422"/>
      <c r="G269" s="422"/>
      <c r="H269" s="422"/>
      <c r="I269" s="422"/>
      <c r="J269" s="422"/>
      <c r="K269" s="422"/>
      <c r="L269" s="196"/>
      <c r="M269" s="4" t="s">
        <v>7</v>
      </c>
      <c r="N269" s="30"/>
      <c r="O269" s="30"/>
      <c r="P269" s="197">
        <v>410</v>
      </c>
    </row>
    <row r="270" spans="1:21" s="3" customFormat="1" ht="6.95" customHeight="1">
      <c r="A270" s="199"/>
      <c r="B270" s="198"/>
      <c r="I270" s="59"/>
      <c r="P270" s="187"/>
    </row>
    <row r="271" spans="1:21" s="3" customFormat="1" ht="80.099999999999994" customHeight="1">
      <c r="A271" s="194">
        <f>A261</f>
        <v>11</v>
      </c>
      <c r="B271" s="195">
        <v>6</v>
      </c>
      <c r="C271" s="422" t="s">
        <v>470</v>
      </c>
      <c r="D271" s="422"/>
      <c r="E271" s="422"/>
      <c r="F271" s="422"/>
      <c r="G271" s="422"/>
      <c r="H271" s="422"/>
      <c r="I271" s="422"/>
      <c r="J271" s="422"/>
      <c r="K271" s="422"/>
      <c r="L271" s="196"/>
      <c r="M271" s="4" t="s">
        <v>7</v>
      </c>
      <c r="N271" s="30"/>
      <c r="O271" s="30"/>
      <c r="P271" s="197">
        <v>110</v>
      </c>
    </row>
    <row r="272" spans="1:21" s="3" customFormat="1" ht="6.95" customHeight="1">
      <c r="A272" s="199"/>
      <c r="B272" s="198"/>
      <c r="I272" s="59"/>
      <c r="P272" s="187"/>
    </row>
    <row r="273" spans="1:21" s="3" customFormat="1" ht="35.1" customHeight="1">
      <c r="A273" s="194">
        <f>A265</f>
        <v>11</v>
      </c>
      <c r="B273" s="195">
        <v>7</v>
      </c>
      <c r="C273" s="422" t="s">
        <v>471</v>
      </c>
      <c r="D273" s="422"/>
      <c r="E273" s="422"/>
      <c r="F273" s="422"/>
      <c r="G273" s="422"/>
      <c r="H273" s="422"/>
      <c r="I273" s="422"/>
      <c r="J273" s="422"/>
      <c r="K273" s="422"/>
      <c r="L273" s="196"/>
      <c r="M273" s="4" t="s">
        <v>450</v>
      </c>
      <c r="N273" s="30"/>
      <c r="O273" s="30"/>
      <c r="P273" s="197">
        <v>50</v>
      </c>
    </row>
    <row r="274" spans="1:21" s="3" customFormat="1" ht="11.25" customHeight="1">
      <c r="A274" s="199"/>
      <c r="B274" s="206"/>
      <c r="C274"/>
      <c r="D274"/>
      <c r="E274"/>
      <c r="F274"/>
      <c r="G274"/>
      <c r="H274"/>
      <c r="I274"/>
      <c r="J274"/>
      <c r="K274"/>
      <c r="L274"/>
      <c r="M274"/>
      <c r="N274"/>
      <c r="O274" s="202"/>
      <c r="P274" s="197"/>
    </row>
    <row r="275" spans="1:21" customFormat="1" ht="10.5" customHeight="1">
      <c r="A275" s="192"/>
      <c r="B275" s="193"/>
      <c r="U275" s="5"/>
    </row>
    <row r="276" spans="1:21" s="189" customFormat="1" ht="12" customHeight="1">
      <c r="A276" s="491">
        <v>12</v>
      </c>
      <c r="B276" s="491"/>
      <c r="C276" s="211" t="s">
        <v>472</v>
      </c>
      <c r="D276" s="212"/>
      <c r="E276" s="213"/>
      <c r="F276" s="213"/>
      <c r="G276" s="213"/>
      <c r="H276" s="213"/>
      <c r="I276" s="213"/>
      <c r="P276" s="190"/>
    </row>
    <row r="277" spans="1:21" s="189" customFormat="1" ht="9.9499999999999993" customHeight="1">
      <c r="A277" s="209"/>
      <c r="B277" s="214"/>
      <c r="P277" s="190"/>
    </row>
    <row r="278" spans="1:21" s="213" customFormat="1" ht="189.95" customHeight="1">
      <c r="A278" s="215">
        <f>A276</f>
        <v>12</v>
      </c>
      <c r="B278" s="216">
        <v>1</v>
      </c>
      <c r="C278" s="492" t="s">
        <v>473</v>
      </c>
      <c r="D278" s="492"/>
      <c r="E278" s="492"/>
      <c r="F278" s="492"/>
      <c r="G278" s="492"/>
      <c r="H278" s="492"/>
      <c r="I278" s="492"/>
      <c r="J278" s="492"/>
      <c r="K278" s="492"/>
      <c r="L278" s="217"/>
      <c r="M278" s="218" t="s">
        <v>382</v>
      </c>
      <c r="N278" s="219"/>
      <c r="O278" s="219"/>
      <c r="P278" s="220">
        <f>ROUNDUP((1240+1480+1360*4+470+2900*4+1000+750+300)*1.15,-2)</f>
        <v>25700</v>
      </c>
    </row>
    <row r="279" spans="1:21" s="189" customFormat="1" ht="10.5" customHeight="1">
      <c r="A279" s="209"/>
      <c r="B279" s="210"/>
      <c r="P279" s="190"/>
      <c r="U279" s="191"/>
    </row>
    <row r="280" spans="1:21" s="3" customFormat="1" ht="110.1" customHeight="1">
      <c r="A280" s="194">
        <f>A276</f>
        <v>12</v>
      </c>
      <c r="B280" s="195">
        <v>2</v>
      </c>
      <c r="C280" s="422" t="s">
        <v>474</v>
      </c>
      <c r="D280" s="422"/>
      <c r="E280" s="422"/>
      <c r="F280" s="422"/>
      <c r="G280" s="422"/>
      <c r="H280" s="422"/>
      <c r="I280" s="422"/>
      <c r="J280" s="422"/>
      <c r="K280" s="422"/>
      <c r="L280" s="196"/>
      <c r="M280" s="4" t="s">
        <v>382</v>
      </c>
      <c r="N280" s="30"/>
      <c r="O280" s="30"/>
      <c r="P280" s="197">
        <v>5200</v>
      </c>
    </row>
    <row r="281" spans="1:21" customFormat="1" ht="9.9499999999999993" customHeight="1">
      <c r="A281" s="192"/>
      <c r="B281" s="198"/>
      <c r="P281" s="187"/>
    </row>
    <row r="282" spans="1:21" s="3" customFormat="1" ht="110.1" customHeight="1">
      <c r="A282" s="194">
        <f>A278</f>
        <v>12</v>
      </c>
      <c r="B282" s="195">
        <v>3</v>
      </c>
      <c r="C282" s="422" t="s">
        <v>475</v>
      </c>
      <c r="D282" s="422"/>
      <c r="E282" s="422"/>
      <c r="F282" s="422"/>
      <c r="G282" s="422"/>
      <c r="H282" s="422"/>
      <c r="I282" s="422"/>
      <c r="J282" s="422"/>
      <c r="K282" s="422"/>
      <c r="L282" s="196"/>
      <c r="M282" s="4" t="s">
        <v>382</v>
      </c>
      <c r="N282" s="30"/>
      <c r="O282" s="30"/>
      <c r="P282" s="197">
        <v>2800</v>
      </c>
    </row>
    <row r="283" spans="1:21" customFormat="1" ht="9.9499999999999993" customHeight="1">
      <c r="A283" s="192"/>
      <c r="B283" s="198"/>
      <c r="P283" s="187"/>
    </row>
    <row r="284" spans="1:21" s="213" customFormat="1" ht="45" customHeight="1">
      <c r="A284" s="215">
        <f>A276</f>
        <v>12</v>
      </c>
      <c r="B284" s="216">
        <v>4</v>
      </c>
      <c r="C284" s="489" t="s">
        <v>476</v>
      </c>
      <c r="D284" s="489"/>
      <c r="E284" s="489"/>
      <c r="F284" s="489"/>
      <c r="G284" s="489"/>
      <c r="H284" s="489"/>
      <c r="I284" s="489"/>
      <c r="J284" s="489"/>
      <c r="K284" s="489"/>
      <c r="L284" s="217"/>
      <c r="M284" s="218" t="s">
        <v>382</v>
      </c>
      <c r="N284" s="219"/>
      <c r="O284" s="219"/>
      <c r="P284" s="220">
        <f>SUM(P278:P282)</f>
        <v>33700</v>
      </c>
    </row>
    <row r="285" spans="1:21" s="189" customFormat="1" ht="9.9499999999999993" customHeight="1">
      <c r="A285" s="209"/>
      <c r="B285" s="210"/>
      <c r="P285" s="190"/>
    </row>
    <row r="286" spans="1:21" s="213" customFormat="1" ht="39.950000000000003" customHeight="1">
      <c r="A286" s="215">
        <f>A276</f>
        <v>12</v>
      </c>
      <c r="B286" s="216">
        <v>5</v>
      </c>
      <c r="C286" s="489" t="s">
        <v>477</v>
      </c>
      <c r="D286" s="489"/>
      <c r="E286" s="489"/>
      <c r="F286" s="489"/>
      <c r="G286" s="489"/>
      <c r="H286" s="489"/>
      <c r="I286" s="489"/>
      <c r="J286" s="489"/>
      <c r="K286" s="489"/>
      <c r="L286" s="217"/>
      <c r="M286" s="218" t="s">
        <v>382</v>
      </c>
      <c r="N286" s="219"/>
      <c r="O286" s="219"/>
      <c r="P286" s="220">
        <f>P284</f>
        <v>33700</v>
      </c>
    </row>
    <row r="287" spans="1:21" s="189" customFormat="1" ht="10.5" customHeight="1">
      <c r="A287" s="209"/>
      <c r="B287" s="210"/>
      <c r="P287" s="190"/>
      <c r="U287" s="191"/>
    </row>
    <row r="288" spans="1:21" s="213" customFormat="1" ht="50.1" customHeight="1">
      <c r="A288" s="215">
        <f>A276</f>
        <v>12</v>
      </c>
      <c r="B288" s="216">
        <v>6</v>
      </c>
      <c r="C288" s="489" t="s">
        <v>478</v>
      </c>
      <c r="D288" s="489"/>
      <c r="E288" s="489"/>
      <c r="F288" s="489"/>
      <c r="G288" s="489"/>
      <c r="H288" s="489"/>
      <c r="I288" s="489"/>
      <c r="J288" s="489"/>
      <c r="K288" s="489"/>
      <c r="L288" s="217"/>
      <c r="M288" s="218" t="s">
        <v>382</v>
      </c>
      <c r="N288" s="219"/>
      <c r="O288" s="219"/>
      <c r="P288" s="220">
        <f>P278</f>
        <v>25700</v>
      </c>
    </row>
    <row r="289" spans="1:21" s="189" customFormat="1" ht="10.5" customHeight="1">
      <c r="A289" s="209"/>
      <c r="B289" s="210"/>
      <c r="P289" s="190"/>
      <c r="U289" s="191"/>
    </row>
    <row r="290" spans="1:21" customFormat="1" ht="11.25" customHeight="1">
      <c r="A290" s="192"/>
      <c r="B290" s="193"/>
      <c r="C290" s="5"/>
      <c r="D290" s="205"/>
      <c r="E290" s="47"/>
      <c r="F290" s="5"/>
      <c r="I290" s="47"/>
      <c r="M290" s="205"/>
      <c r="U290" s="5"/>
    </row>
    <row r="291" spans="1:21" customFormat="1" ht="12" customHeight="1">
      <c r="A291" s="490">
        <v>13</v>
      </c>
      <c r="B291" s="490"/>
      <c r="C291" s="28" t="s">
        <v>479</v>
      </c>
      <c r="D291" s="59"/>
      <c r="E291" s="3"/>
      <c r="F291" s="3"/>
      <c r="G291" s="3"/>
      <c r="H291" s="3"/>
      <c r="I291" s="3"/>
    </row>
    <row r="292" spans="1:21" customFormat="1" ht="9.9499999999999993" customHeight="1">
      <c r="A292" s="192"/>
      <c r="B292" s="193"/>
    </row>
    <row r="293" spans="1:21" customFormat="1" ht="99.95" customHeight="1">
      <c r="A293" s="194">
        <f>A291</f>
        <v>13</v>
      </c>
      <c r="B293" s="195">
        <v>1</v>
      </c>
      <c r="C293" s="422" t="s">
        <v>480</v>
      </c>
      <c r="D293" s="422"/>
      <c r="E293" s="422"/>
      <c r="F293" s="422"/>
      <c r="G293" s="422"/>
      <c r="H293" s="422"/>
      <c r="I293" s="422"/>
      <c r="J293" s="422"/>
      <c r="K293" s="422"/>
      <c r="L293" s="221"/>
    </row>
    <row r="294" spans="1:21" s="3" customFormat="1" ht="15" customHeight="1">
      <c r="A294" s="199"/>
      <c r="B294" s="198"/>
      <c r="C294" s="222" t="s">
        <v>361</v>
      </c>
      <c r="D294" s="493" t="s">
        <v>481</v>
      </c>
      <c r="E294" s="493"/>
      <c r="F294" s="493"/>
      <c r="G294" s="493"/>
      <c r="H294" s="493"/>
      <c r="I294" s="493"/>
      <c r="J294" s="493"/>
      <c r="K294" s="493"/>
      <c r="L294" s="196"/>
      <c r="M294" s="4" t="s">
        <v>450</v>
      </c>
      <c r="N294" s="30"/>
      <c r="O294" s="30"/>
      <c r="P294" s="197">
        <v>110</v>
      </c>
    </row>
    <row r="295" spans="1:21" s="3" customFormat="1" ht="15" customHeight="1">
      <c r="A295" s="199"/>
      <c r="B295" s="198"/>
      <c r="C295" s="222" t="s">
        <v>361</v>
      </c>
      <c r="D295" s="493" t="s">
        <v>482</v>
      </c>
      <c r="E295" s="493"/>
      <c r="F295" s="493"/>
      <c r="G295" s="493"/>
      <c r="H295" s="493"/>
      <c r="I295" s="493"/>
      <c r="J295" s="493"/>
      <c r="K295" s="493"/>
      <c r="L295" s="196"/>
      <c r="M295" s="4" t="s">
        <v>450</v>
      </c>
      <c r="N295" s="30"/>
      <c r="O295" s="30"/>
      <c r="P295" s="197">
        <v>20</v>
      </c>
    </row>
    <row r="296" spans="1:21" s="3" customFormat="1" ht="15" customHeight="1">
      <c r="A296" s="199"/>
      <c r="B296" s="198"/>
      <c r="C296" s="222" t="s">
        <v>361</v>
      </c>
      <c r="D296" s="493" t="s">
        <v>483</v>
      </c>
      <c r="E296" s="493"/>
      <c r="F296" s="493"/>
      <c r="G296" s="493"/>
      <c r="H296" s="493"/>
      <c r="I296" s="493"/>
      <c r="J296" s="493"/>
      <c r="K296" s="493"/>
      <c r="L296" s="196"/>
      <c r="M296" s="4" t="s">
        <v>450</v>
      </c>
      <c r="N296" s="30"/>
      <c r="O296" s="30"/>
      <c r="P296" s="197">
        <v>30</v>
      </c>
    </row>
    <row r="297" spans="1:21" s="3" customFormat="1" ht="15" customHeight="1">
      <c r="A297" s="199"/>
      <c r="B297" s="198"/>
      <c r="C297" s="222" t="s">
        <v>361</v>
      </c>
      <c r="D297" s="493" t="s">
        <v>484</v>
      </c>
      <c r="E297" s="493"/>
      <c r="F297" s="493"/>
      <c r="G297" s="493"/>
      <c r="H297" s="493"/>
      <c r="I297" s="493"/>
      <c r="J297" s="493"/>
      <c r="K297" s="493"/>
      <c r="L297" s="196"/>
      <c r="M297" s="4" t="s">
        <v>485</v>
      </c>
      <c r="N297" s="30"/>
      <c r="O297" s="30"/>
      <c r="P297" s="208">
        <v>35</v>
      </c>
    </row>
    <row r="298" spans="1:21" s="3" customFormat="1" ht="6.95" customHeight="1">
      <c r="A298" s="199"/>
      <c r="B298" s="198"/>
      <c r="I298" s="59"/>
      <c r="P298" s="187"/>
    </row>
    <row r="299" spans="1:21" customFormat="1" ht="60" customHeight="1">
      <c r="A299" s="223">
        <f>A291</f>
        <v>13</v>
      </c>
      <c r="B299" s="195">
        <v>2</v>
      </c>
      <c r="C299" s="422" t="s">
        <v>486</v>
      </c>
      <c r="D299" s="422"/>
      <c r="E299" s="422"/>
      <c r="F299" s="422"/>
      <c r="G299" s="422"/>
      <c r="H299" s="422"/>
      <c r="I299" s="422"/>
      <c r="J299" s="422"/>
      <c r="K299" s="422"/>
      <c r="L299" s="221"/>
      <c r="M299" s="4" t="s">
        <v>485</v>
      </c>
      <c r="N299" s="30"/>
      <c r="O299" s="30"/>
      <c r="P299" s="31" t="s">
        <v>487</v>
      </c>
    </row>
    <row r="300" spans="1:21" s="3" customFormat="1" ht="6.95" customHeight="1">
      <c r="A300" s="199"/>
      <c r="B300" s="198"/>
      <c r="I300" s="59"/>
      <c r="P300" s="187"/>
    </row>
    <row r="301" spans="1:21" customFormat="1" ht="60" customHeight="1">
      <c r="A301" s="223">
        <f>A291</f>
        <v>13</v>
      </c>
      <c r="B301" s="195">
        <v>3</v>
      </c>
      <c r="C301" s="422" t="s">
        <v>488</v>
      </c>
      <c r="D301" s="422"/>
      <c r="E301" s="422"/>
      <c r="F301" s="422"/>
      <c r="G301" s="422"/>
      <c r="H301" s="422"/>
      <c r="I301" s="422"/>
      <c r="J301" s="422"/>
      <c r="K301" s="422"/>
      <c r="L301" s="221"/>
      <c r="M301" s="4" t="s">
        <v>485</v>
      </c>
      <c r="N301" s="30"/>
      <c r="O301" s="30"/>
      <c r="P301" s="31" t="s">
        <v>487</v>
      </c>
    </row>
    <row r="302" spans="1:21" s="3" customFormat="1" ht="6.75" customHeight="1">
      <c r="A302" s="199"/>
      <c r="B302" s="198"/>
      <c r="I302" s="59"/>
      <c r="P302" s="187"/>
    </row>
    <row r="303" spans="1:21" s="3" customFormat="1" ht="30" customHeight="1">
      <c r="A303" s="194">
        <f>A291</f>
        <v>13</v>
      </c>
      <c r="B303" s="195">
        <v>4</v>
      </c>
      <c r="C303" s="422" t="s">
        <v>489</v>
      </c>
      <c r="D303" s="422"/>
      <c r="E303" s="422"/>
      <c r="F303" s="422"/>
      <c r="G303" s="422"/>
      <c r="H303" s="422"/>
      <c r="I303" s="422"/>
      <c r="J303" s="422"/>
      <c r="K303" s="422"/>
      <c r="L303" s="196"/>
      <c r="M303" s="4"/>
      <c r="N303" s="30"/>
      <c r="O303" s="30"/>
      <c r="P303" s="197"/>
    </row>
    <row r="304" spans="1:21" s="3" customFormat="1" ht="12" customHeight="1">
      <c r="A304" s="199"/>
      <c r="B304" s="198"/>
      <c r="C304" s="30" t="s">
        <v>361</v>
      </c>
      <c r="D304" s="433" t="s">
        <v>490</v>
      </c>
      <c r="E304" s="433"/>
      <c r="F304" s="433"/>
      <c r="G304" s="433"/>
      <c r="H304" s="433"/>
      <c r="I304" s="433"/>
      <c r="J304" s="433"/>
      <c r="K304" s="433"/>
      <c r="M304" s="4" t="s">
        <v>485</v>
      </c>
      <c r="P304" s="208">
        <v>1</v>
      </c>
    </row>
    <row r="305" spans="1:21" s="3" customFormat="1" ht="12" customHeight="1">
      <c r="A305" s="199"/>
      <c r="B305" s="198"/>
      <c r="C305" s="30" t="s">
        <v>361</v>
      </c>
      <c r="D305" s="433" t="s">
        <v>491</v>
      </c>
      <c r="E305" s="433"/>
      <c r="F305" s="433"/>
      <c r="G305" s="433"/>
      <c r="H305" s="433"/>
      <c r="I305" s="433"/>
      <c r="J305" s="433"/>
      <c r="K305" s="433"/>
      <c r="M305" s="4" t="s">
        <v>485</v>
      </c>
      <c r="P305" s="208">
        <v>1</v>
      </c>
    </row>
    <row r="306" spans="1:21" s="3" customFormat="1" ht="12" customHeight="1">
      <c r="A306" s="199"/>
      <c r="B306" s="198"/>
      <c r="C306" s="30" t="s">
        <v>361</v>
      </c>
      <c r="D306" s="433" t="s">
        <v>492</v>
      </c>
      <c r="E306" s="433"/>
      <c r="F306" s="433"/>
      <c r="G306" s="433"/>
      <c r="H306" s="433"/>
      <c r="I306" s="433"/>
      <c r="J306" s="433"/>
      <c r="K306" s="433"/>
      <c r="M306" s="4" t="s">
        <v>485</v>
      </c>
      <c r="P306" s="208">
        <v>5</v>
      </c>
    </row>
    <row r="307" spans="1:21" s="3" customFormat="1" ht="12" customHeight="1">
      <c r="A307" s="199"/>
      <c r="B307" s="198"/>
      <c r="C307" s="30" t="s">
        <v>361</v>
      </c>
      <c r="D307" s="433" t="s">
        <v>493</v>
      </c>
      <c r="E307" s="433"/>
      <c r="F307" s="433"/>
      <c r="G307" s="433"/>
      <c r="H307" s="433"/>
      <c r="I307" s="433"/>
      <c r="J307" s="433"/>
      <c r="K307" s="433"/>
      <c r="M307" s="4" t="s">
        <v>485</v>
      </c>
      <c r="P307" s="208">
        <v>4</v>
      </c>
    </row>
    <row r="308" spans="1:21" s="3" customFormat="1" ht="12" customHeight="1">
      <c r="A308" s="199"/>
      <c r="B308" s="198"/>
      <c r="C308" s="30" t="s">
        <v>361</v>
      </c>
      <c r="D308" s="433" t="s">
        <v>494</v>
      </c>
      <c r="E308" s="433"/>
      <c r="F308" s="433"/>
      <c r="G308" s="433"/>
      <c r="H308" s="433"/>
      <c r="I308" s="433"/>
      <c r="J308" s="433"/>
      <c r="K308" s="433"/>
      <c r="M308" s="4" t="s">
        <v>485</v>
      </c>
      <c r="P308" s="208">
        <v>3</v>
      </c>
    </row>
    <row r="309" spans="1:21" s="3" customFormat="1" ht="6.95" customHeight="1">
      <c r="A309" s="199"/>
      <c r="B309" s="198"/>
      <c r="I309" s="59"/>
      <c r="P309" s="187"/>
    </row>
    <row r="310" spans="1:21" s="3" customFormat="1" ht="12" customHeight="1">
      <c r="A310" s="194">
        <f>A291</f>
        <v>13</v>
      </c>
      <c r="B310" s="195">
        <v>5</v>
      </c>
      <c r="C310" s="422" t="s">
        <v>495</v>
      </c>
      <c r="D310" s="422"/>
      <c r="E310" s="422"/>
      <c r="F310" s="422"/>
      <c r="G310" s="422"/>
      <c r="H310" s="422"/>
      <c r="I310" s="422"/>
      <c r="J310" s="422"/>
      <c r="K310" s="422"/>
      <c r="L310" s="196"/>
      <c r="M310" s="4" t="s">
        <v>485</v>
      </c>
      <c r="N310" s="30"/>
      <c r="O310" s="30"/>
      <c r="P310" s="208">
        <f>P304+P305</f>
        <v>2</v>
      </c>
    </row>
    <row r="311" spans="1:21" s="3" customFormat="1" ht="6.75" customHeight="1">
      <c r="A311" s="199"/>
      <c r="B311" s="198"/>
      <c r="I311" s="59"/>
      <c r="P311" s="187"/>
    </row>
    <row r="312" spans="1:21" s="3" customFormat="1" ht="24.95" customHeight="1">
      <c r="A312" s="194">
        <f>A291</f>
        <v>13</v>
      </c>
      <c r="B312" s="195">
        <v>6</v>
      </c>
      <c r="C312" s="422" t="s">
        <v>496</v>
      </c>
      <c r="D312" s="422"/>
      <c r="E312" s="422"/>
      <c r="F312" s="422"/>
      <c r="G312" s="422"/>
      <c r="H312" s="422"/>
      <c r="I312" s="422"/>
      <c r="J312" s="422"/>
      <c r="K312" s="422"/>
      <c r="L312" s="196"/>
      <c r="M312" s="4" t="s">
        <v>485</v>
      </c>
      <c r="N312" s="30"/>
      <c r="O312" s="30"/>
      <c r="P312" s="208">
        <v>1</v>
      </c>
    </row>
    <row r="313" spans="1:21" s="3" customFormat="1" ht="6.75" customHeight="1">
      <c r="A313" s="199"/>
      <c r="B313" s="198"/>
      <c r="I313" s="59"/>
      <c r="P313" s="187"/>
    </row>
    <row r="314" spans="1:21" s="3" customFormat="1" ht="24.95" customHeight="1">
      <c r="A314" s="194">
        <f>A291</f>
        <v>13</v>
      </c>
      <c r="B314" s="195">
        <v>7</v>
      </c>
      <c r="C314" s="422" t="s">
        <v>497</v>
      </c>
      <c r="D314" s="422"/>
      <c r="E314" s="422"/>
      <c r="F314" s="422"/>
      <c r="G314" s="422"/>
      <c r="H314" s="422"/>
      <c r="I314" s="422"/>
      <c r="J314" s="422"/>
      <c r="K314" s="422"/>
      <c r="L314" s="196"/>
      <c r="M314" s="4" t="s">
        <v>485</v>
      </c>
      <c r="N314" s="30"/>
      <c r="O314" s="30"/>
      <c r="P314" s="208">
        <v>1</v>
      </c>
    </row>
    <row r="315" spans="1:21" s="3" customFormat="1" ht="6.75" customHeight="1">
      <c r="A315" s="199"/>
      <c r="B315" s="198"/>
      <c r="I315" s="59"/>
      <c r="P315" s="187"/>
    </row>
    <row r="316" spans="1:21" s="3" customFormat="1" ht="24.95" customHeight="1">
      <c r="A316" s="194">
        <f>A291</f>
        <v>13</v>
      </c>
      <c r="B316" s="195">
        <v>8</v>
      </c>
      <c r="C316" s="422" t="s">
        <v>498</v>
      </c>
      <c r="D316" s="422"/>
      <c r="E316" s="422"/>
      <c r="F316" s="422"/>
      <c r="G316" s="422"/>
      <c r="H316" s="422"/>
      <c r="I316" s="422"/>
      <c r="J316" s="422"/>
      <c r="K316" s="422"/>
      <c r="L316" s="196"/>
      <c r="M316" s="4" t="s">
        <v>485</v>
      </c>
      <c r="N316" s="30"/>
      <c r="O316" s="30"/>
      <c r="P316" s="208">
        <v>5</v>
      </c>
    </row>
    <row r="317" spans="1:21" s="3" customFormat="1" ht="6.75" customHeight="1">
      <c r="A317" s="199"/>
      <c r="B317" s="198"/>
      <c r="I317" s="59"/>
      <c r="P317" s="187"/>
    </row>
    <row r="318" spans="1:21" s="3" customFormat="1" ht="15" customHeight="1">
      <c r="A318" s="194">
        <f>A291</f>
        <v>13</v>
      </c>
      <c r="B318" s="195">
        <v>9</v>
      </c>
      <c r="C318" s="422" t="s">
        <v>499</v>
      </c>
      <c r="D318" s="422"/>
      <c r="E318" s="422"/>
      <c r="F318" s="422"/>
      <c r="G318" s="422"/>
      <c r="H318" s="422"/>
      <c r="I318" s="422"/>
      <c r="J318" s="422"/>
      <c r="K318" s="422"/>
      <c r="L318" s="196"/>
      <c r="M318" s="4" t="s">
        <v>485</v>
      </c>
      <c r="N318" s="30"/>
      <c r="O318" s="30"/>
      <c r="P318" s="208">
        <v>1</v>
      </c>
    </row>
    <row r="319" spans="1:21" s="3" customFormat="1" ht="6.75" customHeight="1">
      <c r="A319" s="199"/>
      <c r="B319" s="198"/>
      <c r="I319" s="59"/>
      <c r="P319" s="187"/>
    </row>
    <row r="320" spans="1:21" customFormat="1" ht="11.25" customHeight="1">
      <c r="A320" s="192"/>
      <c r="B320" s="193"/>
      <c r="C320" s="5"/>
      <c r="D320" s="205"/>
      <c r="E320" s="47"/>
      <c r="I320" s="47"/>
      <c r="M320" s="205"/>
      <c r="O320" s="202"/>
      <c r="P320" s="202"/>
      <c r="U320" s="5"/>
    </row>
    <row r="321" spans="1:21" customFormat="1" ht="11.25" customHeight="1">
      <c r="A321" s="192"/>
      <c r="B321" s="224"/>
      <c r="C321" s="5"/>
      <c r="D321" s="205"/>
      <c r="I321" s="47"/>
      <c r="M321" s="205"/>
      <c r="U321" s="5"/>
    </row>
    <row r="322" spans="1:21" customFormat="1" ht="12" customHeight="1">
      <c r="A322" s="494" t="s">
        <v>500</v>
      </c>
      <c r="B322" s="494"/>
      <c r="C322" s="28" t="s">
        <v>501</v>
      </c>
      <c r="D322" s="59"/>
      <c r="E322" s="3"/>
      <c r="F322" s="3"/>
      <c r="G322" s="3"/>
      <c r="H322" s="3"/>
      <c r="I322" s="3"/>
    </row>
    <row r="323" spans="1:21" customFormat="1" ht="9.9499999999999993" customHeight="1">
      <c r="A323" s="192"/>
      <c r="B323" s="193"/>
    </row>
    <row r="324" spans="1:21" customFormat="1" ht="75" customHeight="1">
      <c r="A324" s="194" t="str">
        <f>A322</f>
        <v>14.</v>
      </c>
      <c r="B324" s="195">
        <v>1</v>
      </c>
      <c r="C324" s="422" t="s">
        <v>502</v>
      </c>
      <c r="D324" s="422"/>
      <c r="E324" s="422"/>
      <c r="F324" s="422"/>
      <c r="G324" s="422"/>
      <c r="H324" s="422"/>
      <c r="I324" s="422"/>
      <c r="J324" s="422"/>
      <c r="K324" s="422"/>
      <c r="L324" s="221"/>
    </row>
    <row r="325" spans="1:21" s="3" customFormat="1" ht="24.95" customHeight="1">
      <c r="A325" s="199"/>
      <c r="B325" s="198"/>
      <c r="C325" s="222" t="s">
        <v>361</v>
      </c>
      <c r="D325" s="493" t="s">
        <v>503</v>
      </c>
      <c r="E325" s="493"/>
      <c r="F325" s="493"/>
      <c r="G325" s="493"/>
      <c r="H325" s="493"/>
      <c r="I325" s="493"/>
      <c r="J325" s="493"/>
      <c r="K325" s="493"/>
      <c r="L325" s="196"/>
      <c r="M325" s="4" t="s">
        <v>450</v>
      </c>
      <c r="N325" s="30"/>
      <c r="O325" s="30"/>
      <c r="P325" s="197">
        <v>25</v>
      </c>
    </row>
    <row r="326" spans="1:21" s="3" customFormat="1" ht="24.95" customHeight="1">
      <c r="A326" s="199"/>
      <c r="B326" s="198"/>
      <c r="C326" s="222" t="s">
        <v>361</v>
      </c>
      <c r="D326" s="493" t="s">
        <v>504</v>
      </c>
      <c r="E326" s="493"/>
      <c r="F326" s="493"/>
      <c r="G326" s="493"/>
      <c r="H326" s="493"/>
      <c r="I326" s="493"/>
      <c r="J326" s="493"/>
      <c r="K326" s="493"/>
      <c r="L326" s="196"/>
      <c r="M326" s="4" t="s">
        <v>450</v>
      </c>
      <c r="N326" s="30"/>
      <c r="O326" s="30"/>
      <c r="P326" s="197">
        <v>120</v>
      </c>
    </row>
    <row r="327" spans="1:21" s="3" customFormat="1" ht="30" customHeight="1">
      <c r="A327" s="199"/>
      <c r="B327" s="198"/>
      <c r="C327" s="222" t="s">
        <v>361</v>
      </c>
      <c r="D327" s="493" t="s">
        <v>505</v>
      </c>
      <c r="E327" s="493"/>
      <c r="F327" s="493"/>
      <c r="G327" s="493"/>
      <c r="H327" s="493"/>
      <c r="I327" s="493"/>
      <c r="J327" s="493"/>
      <c r="K327" s="493"/>
      <c r="L327" s="196"/>
      <c r="M327" s="4" t="s">
        <v>450</v>
      </c>
      <c r="N327" s="30"/>
      <c r="O327" s="30"/>
      <c r="P327" s="197">
        <v>60</v>
      </c>
    </row>
    <row r="328" spans="1:21" s="3" customFormat="1" ht="24.95" customHeight="1">
      <c r="A328" s="199"/>
      <c r="B328" s="198"/>
      <c r="C328" s="222" t="s">
        <v>361</v>
      </c>
      <c r="D328" s="493" t="s">
        <v>506</v>
      </c>
      <c r="E328" s="493"/>
      <c r="F328" s="493"/>
      <c r="G328" s="493"/>
      <c r="H328" s="493"/>
      <c r="I328" s="493"/>
      <c r="J328" s="493"/>
      <c r="K328" s="493"/>
      <c r="L328" s="196"/>
      <c r="M328" s="4"/>
      <c r="N328" s="30"/>
      <c r="O328" s="30"/>
      <c r="P328" s="31"/>
    </row>
    <row r="329" spans="1:21" s="3" customFormat="1" ht="13.5" customHeight="1">
      <c r="A329" s="199"/>
      <c r="B329" s="198"/>
      <c r="D329" s="222" t="s">
        <v>361</v>
      </c>
      <c r="E329" s="493" t="s">
        <v>507</v>
      </c>
      <c r="F329" s="493"/>
      <c r="G329" s="493"/>
      <c r="H329" s="493"/>
      <c r="I329" s="493"/>
      <c r="J329" s="493"/>
      <c r="K329" s="493"/>
      <c r="L329" s="196"/>
      <c r="M329" s="4" t="s">
        <v>450</v>
      </c>
      <c r="N329" s="30"/>
      <c r="O329" s="30"/>
      <c r="P329" s="123">
        <v>40</v>
      </c>
    </row>
    <row r="330" spans="1:21" s="3" customFormat="1" ht="13.5" customHeight="1">
      <c r="A330" s="199"/>
      <c r="B330" s="198"/>
      <c r="D330" s="222" t="s">
        <v>361</v>
      </c>
      <c r="E330" s="493" t="s">
        <v>508</v>
      </c>
      <c r="F330" s="493"/>
      <c r="G330" s="493"/>
      <c r="H330" s="493"/>
      <c r="I330" s="493"/>
      <c r="J330" s="493"/>
      <c r="K330" s="493"/>
      <c r="L330" s="196"/>
      <c r="M330" s="4" t="s">
        <v>450</v>
      </c>
      <c r="N330" s="30"/>
      <c r="O330" s="30"/>
      <c r="P330" s="123">
        <v>36</v>
      </c>
    </row>
    <row r="331" spans="1:21" s="3" customFormat="1" ht="13.5" customHeight="1">
      <c r="A331" s="199"/>
      <c r="B331" s="198"/>
      <c r="D331" s="222" t="s">
        <v>361</v>
      </c>
      <c r="E331" s="493" t="s">
        <v>509</v>
      </c>
      <c r="F331" s="493"/>
      <c r="G331" s="493"/>
      <c r="H331" s="493"/>
      <c r="I331" s="493"/>
      <c r="J331" s="493"/>
      <c r="K331" s="493"/>
      <c r="L331" s="196"/>
      <c r="M331" s="4" t="s">
        <v>450</v>
      </c>
      <c r="N331" s="30"/>
      <c r="O331" s="30"/>
      <c r="P331" s="123">
        <v>24</v>
      </c>
    </row>
    <row r="332" spans="1:21" s="3" customFormat="1" ht="12" customHeight="1">
      <c r="A332" s="199"/>
      <c r="B332" s="198"/>
      <c r="D332" s="222" t="s">
        <v>361</v>
      </c>
      <c r="E332" s="493" t="s">
        <v>510</v>
      </c>
      <c r="F332" s="493"/>
      <c r="G332" s="493"/>
      <c r="H332" s="493"/>
      <c r="I332" s="493"/>
      <c r="J332" s="493"/>
      <c r="K332" s="493"/>
      <c r="L332" s="196"/>
      <c r="M332" s="4" t="s">
        <v>485</v>
      </c>
      <c r="N332" s="30"/>
      <c r="O332" s="30"/>
      <c r="P332" s="225">
        <v>5</v>
      </c>
    </row>
    <row r="333" spans="1:21" s="3" customFormat="1" ht="24.95" customHeight="1">
      <c r="A333" s="199"/>
      <c r="B333" s="198"/>
      <c r="D333" s="222" t="s">
        <v>361</v>
      </c>
      <c r="E333" s="493" t="s">
        <v>511</v>
      </c>
      <c r="F333" s="493"/>
      <c r="G333" s="493"/>
      <c r="H333" s="493"/>
      <c r="I333" s="493"/>
      <c r="J333" s="493"/>
      <c r="K333" s="493"/>
      <c r="L333" s="196"/>
      <c r="M333" s="4" t="s">
        <v>485</v>
      </c>
      <c r="N333" s="30"/>
      <c r="O333" s="30"/>
      <c r="P333" s="31" t="s">
        <v>512</v>
      </c>
    </row>
    <row r="334" spans="1:21" s="3" customFormat="1" ht="12" customHeight="1">
      <c r="A334" s="199"/>
      <c r="B334" s="198"/>
      <c r="C334" s="222" t="s">
        <v>361</v>
      </c>
      <c r="D334" s="493" t="s">
        <v>513</v>
      </c>
      <c r="E334" s="493"/>
      <c r="F334" s="493"/>
      <c r="G334" s="493"/>
      <c r="H334" s="493"/>
      <c r="I334" s="493"/>
      <c r="J334" s="493"/>
      <c r="K334" s="493"/>
      <c r="L334" s="196"/>
      <c r="M334" s="59" t="s">
        <v>514</v>
      </c>
      <c r="N334" s="30"/>
      <c r="O334" s="30"/>
      <c r="P334" s="31" t="s">
        <v>487</v>
      </c>
    </row>
    <row r="335" spans="1:21" s="3" customFormat="1" ht="6.95" customHeight="1">
      <c r="A335" s="199"/>
      <c r="B335" s="198"/>
      <c r="I335" s="59"/>
      <c r="P335" s="187"/>
    </row>
    <row r="336" spans="1:21" customFormat="1" ht="65.099999999999994" customHeight="1">
      <c r="A336" s="226" t="str">
        <f>A322</f>
        <v>14.</v>
      </c>
      <c r="B336" s="195">
        <v>2</v>
      </c>
      <c r="C336" s="422" t="s">
        <v>515</v>
      </c>
      <c r="D336" s="422"/>
      <c r="E336" s="422"/>
      <c r="F336" s="422"/>
      <c r="G336" s="422"/>
      <c r="H336" s="422"/>
      <c r="I336" s="422"/>
      <c r="J336" s="422"/>
      <c r="K336" s="422"/>
      <c r="L336" s="221"/>
      <c r="M336" s="4" t="s">
        <v>485</v>
      </c>
      <c r="N336" s="30"/>
      <c r="O336" s="30"/>
      <c r="P336" s="31" t="s">
        <v>487</v>
      </c>
    </row>
    <row r="337" spans="1:21" s="193" customFormat="1" ht="11.25" customHeight="1">
      <c r="A337" s="192"/>
      <c r="C337" s="227"/>
      <c r="D337" s="228"/>
      <c r="I337" s="206"/>
      <c r="M337" s="228"/>
      <c r="U337" s="227"/>
    </row>
    <row r="338" spans="1:21" s="193" customFormat="1" ht="10.5" customHeight="1">
      <c r="A338" s="192"/>
      <c r="P338" s="229"/>
      <c r="U338" s="227"/>
    </row>
    <row r="339" spans="1:21" s="193" customFormat="1" ht="10.5" customHeight="1">
      <c r="A339" s="192"/>
      <c r="P339" s="229"/>
      <c r="U339" s="227"/>
    </row>
    <row r="340" spans="1:21" s="193" customFormat="1" ht="10.5" customHeight="1">
      <c r="A340" s="192"/>
      <c r="P340" s="229"/>
      <c r="U340" s="227"/>
    </row>
    <row r="341" spans="1:21" s="193" customFormat="1" ht="10.5" customHeight="1">
      <c r="A341" s="192"/>
      <c r="P341" s="229"/>
      <c r="U341" s="227"/>
    </row>
    <row r="342" spans="1:21" s="193" customFormat="1" ht="18" customHeight="1">
      <c r="A342" s="192"/>
      <c r="E342" s="58" t="s">
        <v>516</v>
      </c>
      <c r="P342" s="229"/>
      <c r="U342" s="227"/>
    </row>
    <row r="343" spans="1:21" s="231" customFormat="1" ht="10.5" customHeight="1">
      <c r="A343" s="230"/>
      <c r="P343" s="232"/>
      <c r="U343" s="233"/>
    </row>
    <row r="344" spans="1:21" s="231" customFormat="1" ht="10.5" customHeight="1">
      <c r="A344" s="230"/>
      <c r="P344" s="232"/>
      <c r="U344" s="233"/>
    </row>
    <row r="347" spans="1:21" customFormat="1" ht="12" customHeight="1">
      <c r="A347" s="490">
        <v>1</v>
      </c>
      <c r="B347" s="490"/>
      <c r="C347" s="28" t="s">
        <v>193</v>
      </c>
      <c r="D347" s="59"/>
      <c r="E347" s="3"/>
      <c r="F347" s="3"/>
      <c r="G347" s="3"/>
      <c r="H347" s="3"/>
      <c r="I347" s="3"/>
      <c r="P347" s="187"/>
    </row>
    <row r="348" spans="1:21" customFormat="1" ht="10.5" customHeight="1">
      <c r="A348" s="192"/>
      <c r="B348" s="193"/>
      <c r="P348" s="187"/>
      <c r="U348" s="5"/>
    </row>
    <row r="349" spans="1:21" customFormat="1" ht="12" customHeight="1">
      <c r="A349" s="490">
        <v>2</v>
      </c>
      <c r="B349" s="490"/>
      <c r="C349" s="28" t="s">
        <v>352</v>
      </c>
      <c r="D349" s="59"/>
      <c r="E349" s="3"/>
      <c r="F349" s="3"/>
      <c r="G349" s="3"/>
      <c r="H349" s="3"/>
      <c r="I349" s="3"/>
      <c r="P349" s="187"/>
    </row>
    <row r="350" spans="1:21" customFormat="1" ht="9.9499999999999993" customHeight="1">
      <c r="A350" s="192"/>
      <c r="B350" s="193"/>
      <c r="P350" s="187"/>
    </row>
    <row r="351" spans="1:21" customFormat="1" ht="12" customHeight="1">
      <c r="A351" s="490">
        <v>3</v>
      </c>
      <c r="B351" s="490"/>
      <c r="C351" s="28" t="s">
        <v>194</v>
      </c>
      <c r="D351" s="59"/>
      <c r="E351" s="3"/>
      <c r="F351" s="3"/>
      <c r="G351" s="3"/>
      <c r="H351" s="3"/>
      <c r="I351" s="3"/>
      <c r="P351" s="187"/>
    </row>
    <row r="352" spans="1:21" customFormat="1" ht="9.9499999999999993" customHeight="1">
      <c r="A352" s="192"/>
      <c r="B352" s="193"/>
      <c r="P352" s="187"/>
    </row>
    <row r="353" spans="1:21" customFormat="1" ht="12" customHeight="1">
      <c r="A353" s="490">
        <v>4</v>
      </c>
      <c r="B353" s="490"/>
      <c r="C353" s="28" t="s">
        <v>195</v>
      </c>
      <c r="D353" s="59"/>
      <c r="E353" s="3"/>
      <c r="F353" s="3"/>
      <c r="G353" s="3"/>
      <c r="H353" s="3"/>
      <c r="I353" s="3"/>
      <c r="P353" s="187"/>
    </row>
    <row r="354" spans="1:21" customFormat="1" ht="9.9499999999999993" customHeight="1">
      <c r="A354" s="192"/>
      <c r="B354" s="193"/>
      <c r="P354" s="187"/>
    </row>
    <row r="355" spans="1:21" customFormat="1" ht="12" customHeight="1">
      <c r="A355" s="490">
        <v>5</v>
      </c>
      <c r="B355" s="490"/>
      <c r="C355" s="28" t="s">
        <v>391</v>
      </c>
      <c r="D355" s="59"/>
      <c r="E355" s="3"/>
      <c r="F355" s="3"/>
      <c r="G355" s="3"/>
      <c r="H355" s="3"/>
      <c r="I355" s="3"/>
      <c r="P355" s="187"/>
    </row>
    <row r="356" spans="1:21" customFormat="1" ht="12" customHeight="1">
      <c r="A356" s="192"/>
      <c r="B356" s="201"/>
      <c r="C356" s="28"/>
      <c r="D356" s="59"/>
      <c r="E356" s="3"/>
      <c r="F356" s="3"/>
      <c r="G356" s="3"/>
      <c r="H356" s="3"/>
      <c r="I356" s="3"/>
      <c r="P356" s="187"/>
    </row>
    <row r="357" spans="1:21" customFormat="1" ht="12" customHeight="1">
      <c r="A357" s="490">
        <v>6</v>
      </c>
      <c r="B357" s="490"/>
      <c r="C357" s="28" t="s">
        <v>400</v>
      </c>
      <c r="D357" s="59"/>
      <c r="E357" s="3"/>
      <c r="F357" s="3"/>
      <c r="G357" s="3"/>
      <c r="H357" s="3"/>
      <c r="I357" s="3"/>
      <c r="P357" s="187"/>
    </row>
    <row r="358" spans="1:21" customFormat="1" ht="12" customHeight="1">
      <c r="A358" s="192"/>
      <c r="B358" s="201"/>
      <c r="C358" s="28"/>
      <c r="D358" s="59"/>
      <c r="E358" s="3"/>
      <c r="F358" s="3"/>
      <c r="G358" s="3"/>
      <c r="H358" s="3"/>
      <c r="I358" s="3"/>
      <c r="P358" s="187"/>
    </row>
    <row r="359" spans="1:21" customFormat="1" ht="12" customHeight="1">
      <c r="A359" s="490">
        <v>7</v>
      </c>
      <c r="B359" s="490"/>
      <c r="C359" s="28" t="s">
        <v>407</v>
      </c>
      <c r="D359" s="59"/>
      <c r="E359" s="3"/>
      <c r="F359" s="3"/>
      <c r="G359" s="3"/>
      <c r="H359" s="3"/>
      <c r="I359" s="3"/>
      <c r="P359" s="187"/>
    </row>
    <row r="360" spans="1:21" customFormat="1" ht="12" customHeight="1">
      <c r="A360" s="192"/>
      <c r="B360" s="201"/>
      <c r="C360" s="28"/>
      <c r="D360" s="59"/>
      <c r="E360" s="3"/>
      <c r="F360" s="3"/>
      <c r="G360" s="3"/>
      <c r="H360" s="3"/>
      <c r="I360" s="3"/>
      <c r="P360" s="187"/>
    </row>
    <row r="361" spans="1:21" customFormat="1" ht="12" customHeight="1">
      <c r="A361" s="490">
        <v>8</v>
      </c>
      <c r="B361" s="490"/>
      <c r="C361" s="28" t="s">
        <v>409</v>
      </c>
      <c r="D361" s="59"/>
      <c r="E361" s="3"/>
      <c r="F361" s="3"/>
      <c r="G361" s="3"/>
      <c r="H361" s="3"/>
      <c r="I361" s="3"/>
      <c r="P361" s="187"/>
    </row>
    <row r="362" spans="1:21" customFormat="1" ht="12" customHeight="1">
      <c r="A362" s="192"/>
      <c r="B362" s="201"/>
      <c r="C362" s="28"/>
      <c r="D362" s="59"/>
      <c r="E362" s="3"/>
      <c r="F362" s="3"/>
      <c r="G362" s="3"/>
      <c r="H362" s="3"/>
      <c r="I362" s="3"/>
      <c r="P362" s="187"/>
    </row>
    <row r="363" spans="1:21" customFormat="1" ht="12" customHeight="1">
      <c r="A363" s="490">
        <v>9</v>
      </c>
      <c r="B363" s="490"/>
      <c r="C363" s="28" t="s">
        <v>428</v>
      </c>
      <c r="D363" s="59"/>
      <c r="E363" s="3"/>
      <c r="F363" s="3"/>
      <c r="G363" s="3"/>
      <c r="H363" s="3"/>
      <c r="I363" s="3"/>
      <c r="P363" s="187"/>
    </row>
    <row r="364" spans="1:21" customFormat="1" ht="12" customHeight="1">
      <c r="A364" s="192"/>
      <c r="B364" s="201"/>
      <c r="C364" s="28"/>
      <c r="D364" s="59"/>
      <c r="E364" s="3"/>
      <c r="F364" s="3"/>
      <c r="G364" s="3"/>
      <c r="H364" s="3"/>
      <c r="I364" s="3"/>
      <c r="P364" s="187"/>
    </row>
    <row r="365" spans="1:21" customFormat="1" ht="12" customHeight="1">
      <c r="A365" s="490">
        <v>10</v>
      </c>
      <c r="B365" s="490"/>
      <c r="C365" s="28" t="s">
        <v>459</v>
      </c>
      <c r="D365" s="47"/>
      <c r="U365" s="5"/>
    </row>
    <row r="366" spans="1:21" customFormat="1" ht="12" customHeight="1">
      <c r="A366" s="192"/>
      <c r="B366" s="201"/>
      <c r="C366" s="28"/>
      <c r="D366" s="59"/>
      <c r="E366" s="3"/>
      <c r="F366" s="3"/>
      <c r="G366" s="3"/>
      <c r="H366" s="3"/>
      <c r="I366" s="3"/>
      <c r="P366" s="187"/>
    </row>
    <row r="367" spans="1:21" customFormat="1" ht="12" customHeight="1">
      <c r="A367" s="490">
        <v>11</v>
      </c>
      <c r="B367" s="490"/>
      <c r="C367" s="28" t="s">
        <v>464</v>
      </c>
      <c r="D367" s="47"/>
      <c r="U367" s="5"/>
    </row>
    <row r="368" spans="1:21" customFormat="1" ht="12" customHeight="1">
      <c r="A368" s="192"/>
      <c r="B368" s="201"/>
      <c r="C368" s="28"/>
      <c r="D368" s="59"/>
      <c r="E368" s="3"/>
      <c r="F368" s="3"/>
      <c r="G368" s="3"/>
      <c r="H368" s="3"/>
      <c r="I368" s="3"/>
      <c r="P368" s="187"/>
    </row>
    <row r="369" spans="1:21" s="189" customFormat="1" ht="12" customHeight="1">
      <c r="A369" s="491">
        <v>12</v>
      </c>
      <c r="B369" s="491"/>
      <c r="C369" s="211" t="s">
        <v>472</v>
      </c>
      <c r="D369" s="212"/>
      <c r="E369" s="213"/>
      <c r="F369" s="213"/>
      <c r="G369" s="213"/>
      <c r="H369" s="213"/>
      <c r="I369" s="213"/>
      <c r="P369" s="190"/>
    </row>
    <row r="370" spans="1:21" s="189" customFormat="1" ht="9.9499999999999993" customHeight="1">
      <c r="A370" s="209"/>
      <c r="B370" s="214"/>
      <c r="P370" s="190"/>
    </row>
    <row r="371" spans="1:21" customFormat="1" ht="12" customHeight="1">
      <c r="A371" s="490">
        <v>13</v>
      </c>
      <c r="B371" s="490"/>
      <c r="C371" s="28" t="s">
        <v>479</v>
      </c>
      <c r="D371" s="59"/>
      <c r="E371" s="3"/>
      <c r="F371" s="3"/>
      <c r="G371" s="3"/>
      <c r="H371" s="3"/>
      <c r="I371" s="3"/>
    </row>
    <row r="372" spans="1:21" customFormat="1" ht="9.9499999999999993" customHeight="1">
      <c r="A372" s="192"/>
      <c r="B372" s="193"/>
    </row>
    <row r="373" spans="1:21" customFormat="1" ht="12" customHeight="1">
      <c r="A373" s="494" t="s">
        <v>500</v>
      </c>
      <c r="B373" s="494"/>
      <c r="C373" s="28" t="s">
        <v>501</v>
      </c>
      <c r="D373" s="59"/>
      <c r="E373" s="3"/>
      <c r="F373" s="3"/>
      <c r="G373" s="3"/>
      <c r="H373" s="3"/>
      <c r="I373" s="3"/>
    </row>
    <row r="374" spans="1:21" customFormat="1" ht="9.9499999999999993" customHeight="1">
      <c r="A374" s="192"/>
      <c r="B374" s="193"/>
    </row>
    <row r="375" spans="1:21" s="231" customFormat="1" ht="10.5" customHeight="1">
      <c r="A375" s="230"/>
      <c r="P375" s="232"/>
      <c r="U375" s="233"/>
    </row>
  </sheetData>
  <sheetProtection selectLockedCells="1" selectUnlockedCells="1"/>
  <mergeCells count="175">
    <mergeCell ref="A373:B373"/>
    <mergeCell ref="A361:B361"/>
    <mergeCell ref="A363:B363"/>
    <mergeCell ref="A365:B365"/>
    <mergeCell ref="A367:B367"/>
    <mergeCell ref="A353:B353"/>
    <mergeCell ref="A355:B355"/>
    <mergeCell ref="A357:B357"/>
    <mergeCell ref="A359:B359"/>
    <mergeCell ref="A369:B369"/>
    <mergeCell ref="A371:B371"/>
    <mergeCell ref="E333:K333"/>
    <mergeCell ref="D334:K334"/>
    <mergeCell ref="C336:K336"/>
    <mergeCell ref="A347:B347"/>
    <mergeCell ref="A349:B349"/>
    <mergeCell ref="A351:B351"/>
    <mergeCell ref="D327:K327"/>
    <mergeCell ref="D328:K328"/>
    <mergeCell ref="E329:K329"/>
    <mergeCell ref="E330:K330"/>
    <mergeCell ref="E331:K331"/>
    <mergeCell ref="E332:K332"/>
    <mergeCell ref="C316:K316"/>
    <mergeCell ref="C318:K318"/>
    <mergeCell ref="A322:B322"/>
    <mergeCell ref="C324:K324"/>
    <mergeCell ref="D325:K325"/>
    <mergeCell ref="D326:K326"/>
    <mergeCell ref="D306:K306"/>
    <mergeCell ref="D307:K307"/>
    <mergeCell ref="D308:K308"/>
    <mergeCell ref="C310:K310"/>
    <mergeCell ref="C312:K312"/>
    <mergeCell ref="C314:K314"/>
    <mergeCell ref="D297:K297"/>
    <mergeCell ref="C299:K299"/>
    <mergeCell ref="C301:K301"/>
    <mergeCell ref="C303:K303"/>
    <mergeCell ref="D304:K304"/>
    <mergeCell ref="D305:K305"/>
    <mergeCell ref="C288:K288"/>
    <mergeCell ref="A291:B291"/>
    <mergeCell ref="C293:K293"/>
    <mergeCell ref="D294:K294"/>
    <mergeCell ref="D295:K295"/>
    <mergeCell ref="D296:K296"/>
    <mergeCell ref="A276:B276"/>
    <mergeCell ref="C278:K278"/>
    <mergeCell ref="C280:K280"/>
    <mergeCell ref="C282:K282"/>
    <mergeCell ref="C284:K284"/>
    <mergeCell ref="C286:K286"/>
    <mergeCell ref="C263:K263"/>
    <mergeCell ref="C265:K265"/>
    <mergeCell ref="C267:K267"/>
    <mergeCell ref="C269:K269"/>
    <mergeCell ref="C271:K271"/>
    <mergeCell ref="C273:K273"/>
    <mergeCell ref="C250:K250"/>
    <mergeCell ref="C252:K252"/>
    <mergeCell ref="C254:K254"/>
    <mergeCell ref="C256:K256"/>
    <mergeCell ref="A259:B259"/>
    <mergeCell ref="C261:K261"/>
    <mergeCell ref="D241:K241"/>
    <mergeCell ref="C243:K243"/>
    <mergeCell ref="D244:K244"/>
    <mergeCell ref="D245:K245"/>
    <mergeCell ref="D246:K246"/>
    <mergeCell ref="A248:B248"/>
    <mergeCell ref="C232:K232"/>
    <mergeCell ref="D233:K233"/>
    <mergeCell ref="C235:K235"/>
    <mergeCell ref="D236:K236"/>
    <mergeCell ref="C238:K238"/>
    <mergeCell ref="C240:K240"/>
    <mergeCell ref="A193:B193"/>
    <mergeCell ref="C195:K195"/>
    <mergeCell ref="A209:B209"/>
    <mergeCell ref="C211:K211"/>
    <mergeCell ref="C217:K217"/>
    <mergeCell ref="C225:K225"/>
    <mergeCell ref="C179:K179"/>
    <mergeCell ref="C181:K181"/>
    <mergeCell ref="C183:K183"/>
    <mergeCell ref="C185:K185"/>
    <mergeCell ref="A188:B188"/>
    <mergeCell ref="C190:K190"/>
    <mergeCell ref="D167:K167"/>
    <mergeCell ref="C169:K169"/>
    <mergeCell ref="D170:K170"/>
    <mergeCell ref="A173:B173"/>
    <mergeCell ref="C175:K175"/>
    <mergeCell ref="C177:K177"/>
    <mergeCell ref="A158:B158"/>
    <mergeCell ref="C160:K160"/>
    <mergeCell ref="C162:K162"/>
    <mergeCell ref="D163:K163"/>
    <mergeCell ref="D164:K164"/>
    <mergeCell ref="C166:K166"/>
    <mergeCell ref="C145:K145"/>
    <mergeCell ref="C147:K147"/>
    <mergeCell ref="C149:K149"/>
    <mergeCell ref="C151:K151"/>
    <mergeCell ref="C153:K153"/>
    <mergeCell ref="C155:K155"/>
    <mergeCell ref="D135:K135"/>
    <mergeCell ref="C137:K137"/>
    <mergeCell ref="D138:K138"/>
    <mergeCell ref="D139:K139"/>
    <mergeCell ref="A141:B141"/>
    <mergeCell ref="C143:K143"/>
    <mergeCell ref="D127:K127"/>
    <mergeCell ref="D128:K128"/>
    <mergeCell ref="C130:K130"/>
    <mergeCell ref="D131:K131"/>
    <mergeCell ref="D132:K132"/>
    <mergeCell ref="C134:K134"/>
    <mergeCell ref="C119:K119"/>
    <mergeCell ref="D120:K120"/>
    <mergeCell ref="C122:K122"/>
    <mergeCell ref="D123:K123"/>
    <mergeCell ref="D124:K124"/>
    <mergeCell ref="C126:K126"/>
    <mergeCell ref="C111:K111"/>
    <mergeCell ref="D112:K112"/>
    <mergeCell ref="D113:K113"/>
    <mergeCell ref="C115:K115"/>
    <mergeCell ref="D116:K116"/>
    <mergeCell ref="D117:K117"/>
    <mergeCell ref="C101:K101"/>
    <mergeCell ref="D102:K102"/>
    <mergeCell ref="D103:K103"/>
    <mergeCell ref="C105:K105"/>
    <mergeCell ref="C107:K107"/>
    <mergeCell ref="C109:K109"/>
    <mergeCell ref="C93:K93"/>
    <mergeCell ref="D94:K94"/>
    <mergeCell ref="D95:K95"/>
    <mergeCell ref="C97:K97"/>
    <mergeCell ref="D98:K98"/>
    <mergeCell ref="D99:K99"/>
    <mergeCell ref="C80:K80"/>
    <mergeCell ref="C82:K82"/>
    <mergeCell ref="C84:K84"/>
    <mergeCell ref="C86:K86"/>
    <mergeCell ref="C88:K88"/>
    <mergeCell ref="A91:B91"/>
    <mergeCell ref="A66:U66"/>
    <mergeCell ref="A68:U68"/>
    <mergeCell ref="A71:B71"/>
    <mergeCell ref="C73:K73"/>
    <mergeCell ref="A76:B76"/>
    <mergeCell ref="C78:K78"/>
    <mergeCell ref="A57:U57"/>
    <mergeCell ref="A59:U59"/>
    <mergeCell ref="A61:U61"/>
    <mergeCell ref="A62:U62"/>
    <mergeCell ref="A64:U64"/>
    <mergeCell ref="A43:U43"/>
    <mergeCell ref="A45:U45"/>
    <mergeCell ref="A47:U47"/>
    <mergeCell ref="A49:U49"/>
    <mergeCell ref="A51:U51"/>
    <mergeCell ref="A53:U53"/>
    <mergeCell ref="H4:R4"/>
    <mergeCell ref="D5:G5"/>
    <mergeCell ref="A39:U39"/>
    <mergeCell ref="A42:U42"/>
    <mergeCell ref="A1:C5"/>
    <mergeCell ref="D1:G2"/>
    <mergeCell ref="D3:G3"/>
    <mergeCell ref="D4:G4"/>
    <mergeCell ref="A55:U55"/>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&amp;6OBRADILA :&amp;7  N. ĐAMIĆ, arhl.teh.</oddFooter>
  </headerFooter>
  <rowBreaks count="7" manualBreakCount="7">
    <brk id="40" max="16383" man="1"/>
    <brk id="69" max="16383" man="1"/>
    <brk id="257" max="16383" man="1"/>
    <brk id="274" max="16383" man="1"/>
    <brk id="289" max="16383" man="1"/>
    <brk id="320" max="16383" man="1"/>
    <brk id="33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view="pageBreakPreview" topLeftCell="C26" zoomScaleNormal="125" workbookViewId="0">
      <selection activeCell="L284" sqref="L284"/>
    </sheetView>
  </sheetViews>
  <sheetFormatPr defaultRowHeight="10.5" customHeight="1"/>
  <cols>
    <col min="1" max="5" width="5.83203125" customWidth="1"/>
    <col min="6" max="6" width="4.33203125" customWidth="1"/>
    <col min="7" max="10" width="5.83203125" customWidth="1"/>
    <col min="11" max="11" width="1.83203125" customWidth="1"/>
    <col min="12" max="22" width="5.83203125" customWidth="1"/>
  </cols>
  <sheetData>
    <row r="1" spans="1:21" ht="18.95" customHeight="1">
      <c r="G1" s="21"/>
      <c r="S1" s="9"/>
    </row>
    <row r="2" spans="1:21" ht="18.95" customHeight="1">
      <c r="G2" s="61"/>
      <c r="U2" s="62"/>
    </row>
    <row r="3" spans="1:21" ht="18.95" customHeight="1">
      <c r="G3" s="21"/>
      <c r="S3" s="9"/>
    </row>
    <row r="4" spans="1:21" ht="18.95" customHeight="1">
      <c r="G4" s="36"/>
    </row>
    <row r="5" spans="1:21" ht="18.95" customHeight="1">
      <c r="G5" s="36"/>
    </row>
    <row r="6" spans="1:21" ht="18.95" customHeight="1"/>
    <row r="7" spans="1:21" ht="18.95" customHeight="1">
      <c r="A7" s="56"/>
      <c r="C7" s="28"/>
    </row>
    <row r="8" spans="1:21" ht="18.95" customHeight="1"/>
    <row r="9" spans="1:21" ht="18.95" customHeight="1">
      <c r="M9" s="63"/>
      <c r="N9" s="5"/>
      <c r="Q9" s="5"/>
    </row>
    <row r="10" spans="1:21" ht="18.95" customHeight="1">
      <c r="E10" s="5"/>
    </row>
    <row r="11" spans="1:21" ht="18.95" customHeight="1">
      <c r="E11" s="5"/>
      <c r="G11" s="49"/>
      <c r="I11" s="49"/>
    </row>
    <row r="12" spans="1:21" ht="18.95" customHeight="1">
      <c r="E12" s="5"/>
      <c r="G12" s="49"/>
      <c r="I12" s="49"/>
    </row>
    <row r="13" spans="1:21" ht="18.95" customHeight="1">
      <c r="E13" s="5"/>
    </row>
    <row r="14" spans="1:21" ht="18.95" customHeight="1">
      <c r="E14" s="5"/>
    </row>
    <row r="15" spans="1:21" ht="18.95" customHeight="1"/>
    <row r="16" spans="1:21" ht="18.95" customHeight="1"/>
    <row r="17" spans="1:21" ht="18.95" customHeight="1">
      <c r="F17" s="37"/>
      <c r="G17" s="38"/>
      <c r="H17" s="39"/>
      <c r="Q17" s="37"/>
      <c r="R17" s="38"/>
      <c r="S17" s="39"/>
    </row>
    <row r="18" spans="1:21" ht="18.95" customHeight="1">
      <c r="A18" s="5"/>
      <c r="G18" s="40"/>
      <c r="H18" s="5"/>
      <c r="L18" s="5"/>
      <c r="R18" s="5"/>
      <c r="S18" s="5"/>
    </row>
    <row r="19" spans="1:21" ht="18.95" customHeight="1">
      <c r="A19" s="5"/>
      <c r="G19" s="40"/>
      <c r="H19" s="5"/>
      <c r="R19" s="5"/>
      <c r="S19" s="5"/>
    </row>
    <row r="20" spans="1:21" ht="18.95" customHeight="1">
      <c r="A20" s="5"/>
      <c r="G20" s="40"/>
      <c r="H20" s="5"/>
      <c r="R20" s="5"/>
      <c r="S20" s="5"/>
    </row>
    <row r="21" spans="1:21" ht="18.95" customHeight="1"/>
    <row r="22" spans="1:21" ht="18.95" customHeight="1"/>
    <row r="23" spans="1:21" ht="18.95" customHeight="1"/>
    <row r="24" spans="1:21" ht="18.95" customHeight="1"/>
    <row r="25" spans="1:21" ht="18.95" customHeight="1">
      <c r="B25" s="49"/>
      <c r="M25" s="49"/>
    </row>
    <row r="26" spans="1:21" ht="18.95" customHeight="1"/>
    <row r="27" spans="1:21" ht="18.95" customHeight="1">
      <c r="A27" s="35"/>
      <c r="F27" s="5"/>
      <c r="G27" s="5"/>
      <c r="H27" s="64" t="s">
        <v>144</v>
      </c>
      <c r="I27" s="65"/>
      <c r="J27" s="66"/>
      <c r="K27" s="67"/>
      <c r="L27" s="68" t="e">
        <f>IF(#REF!="","",#REF!)</f>
        <v>#REF!</v>
      </c>
      <c r="M27" s="68"/>
      <c r="N27" s="68"/>
      <c r="O27" s="68"/>
      <c r="P27" s="68"/>
      <c r="Q27" s="68"/>
      <c r="R27" s="68"/>
      <c r="S27" s="68"/>
      <c r="T27" s="68"/>
      <c r="U27" s="69"/>
    </row>
    <row r="28" spans="1:21" ht="18.95" customHeight="1">
      <c r="A28" s="35"/>
      <c r="F28" s="5"/>
      <c r="G28" s="5"/>
      <c r="H28" s="70"/>
      <c r="I28" s="1"/>
      <c r="J28" s="1"/>
      <c r="K28" s="71"/>
      <c r="L28" s="72" t="e">
        <f>IF(#REF!="","",#REF!)</f>
        <v>#REF!</v>
      </c>
      <c r="M28" s="72"/>
      <c r="N28" s="72"/>
      <c r="O28" s="72"/>
      <c r="P28" s="72"/>
      <c r="Q28" s="72"/>
      <c r="R28" s="72"/>
      <c r="S28" s="72"/>
      <c r="T28" s="72"/>
      <c r="U28" s="73"/>
    </row>
    <row r="29" spans="1:21" ht="18.95" customHeight="1">
      <c r="A29" s="43"/>
      <c r="F29" s="5"/>
      <c r="G29" s="5"/>
      <c r="H29" s="74"/>
      <c r="I29" s="75"/>
      <c r="J29" s="75"/>
      <c r="K29" s="76"/>
      <c r="L29" s="77" t="e">
        <f>IF(#REF!="","",#REF!)</f>
        <v>#REF!</v>
      </c>
      <c r="M29" s="78"/>
      <c r="N29" s="77"/>
      <c r="O29" s="77"/>
      <c r="P29" s="77"/>
      <c r="Q29" s="77"/>
      <c r="R29" s="77"/>
      <c r="S29" s="77"/>
      <c r="T29" s="77"/>
      <c r="U29" s="79"/>
    </row>
    <row r="30" spans="1:21" ht="18.95" customHeight="1">
      <c r="A30" s="5"/>
      <c r="H30" s="80" t="s">
        <v>145</v>
      </c>
      <c r="I30" s="81"/>
      <c r="J30" s="81"/>
      <c r="K30" s="71"/>
      <c r="L30" s="72" t="e">
        <f>IF(#REF!="","",#REF!)</f>
        <v>#REF!</v>
      </c>
      <c r="M30" s="82"/>
      <c r="N30" s="82"/>
      <c r="O30" s="83"/>
      <c r="P30" s="84"/>
      <c r="Q30" s="82"/>
      <c r="R30" s="82"/>
      <c r="S30" s="82"/>
      <c r="T30" s="82"/>
      <c r="U30" s="85"/>
    </row>
    <row r="31" spans="1:21" ht="18.95" customHeight="1">
      <c r="H31" s="86" t="s">
        <v>146</v>
      </c>
      <c r="I31" s="1"/>
      <c r="J31" s="87"/>
      <c r="K31" s="88"/>
      <c r="L31" s="72" t="e">
        <f>IF(#REF!="","",#REF!)</f>
        <v>#REF!</v>
      </c>
      <c r="M31" s="72"/>
      <c r="N31" s="72"/>
      <c r="O31" s="89"/>
      <c r="P31" s="90"/>
      <c r="Q31" s="72"/>
      <c r="R31" s="72"/>
      <c r="S31" s="72"/>
      <c r="T31" s="72"/>
      <c r="U31" s="73"/>
    </row>
    <row r="32" spans="1:21" ht="18.95" customHeight="1">
      <c r="F32" s="5"/>
      <c r="H32" s="74"/>
      <c r="I32" s="75"/>
      <c r="J32" s="92"/>
      <c r="K32" s="93"/>
      <c r="L32" s="77" t="e">
        <f>IF(#REF!="","",#REF!)</f>
        <v>#REF!</v>
      </c>
      <c r="M32" s="78"/>
      <c r="N32" s="77"/>
      <c r="O32" s="94"/>
      <c r="P32" s="95"/>
      <c r="Q32" s="77"/>
      <c r="R32" s="77"/>
      <c r="S32" s="77"/>
      <c r="T32" s="77"/>
      <c r="U32" s="79"/>
    </row>
    <row r="33" spans="1:21" ht="18.95" customHeight="1">
      <c r="F33" s="5"/>
      <c r="H33" s="80" t="s">
        <v>147</v>
      </c>
      <c r="I33" s="81"/>
      <c r="J33" s="81"/>
      <c r="K33" s="96"/>
      <c r="L33" s="495" t="e">
        <f>#REF!&amp;" "&amp;#REF!&amp;"   "&amp;#REF!</f>
        <v>#REF!</v>
      </c>
      <c r="M33" s="495"/>
      <c r="N33" s="495"/>
      <c r="O33" s="495"/>
      <c r="P33" s="495"/>
      <c r="Q33" s="495"/>
      <c r="R33" s="495"/>
      <c r="S33" s="495"/>
      <c r="T33" s="495"/>
      <c r="U33" s="495"/>
    </row>
    <row r="34" spans="1:21" ht="18.95" customHeight="1">
      <c r="F34" s="5"/>
      <c r="H34" s="70"/>
      <c r="I34" s="1"/>
      <c r="J34" s="1"/>
      <c r="K34" s="71"/>
      <c r="L34" s="495"/>
      <c r="M34" s="495"/>
      <c r="N34" s="495"/>
      <c r="O34" s="495"/>
      <c r="P34" s="495"/>
      <c r="Q34" s="495"/>
      <c r="R34" s="495"/>
      <c r="S34" s="495"/>
      <c r="T34" s="495"/>
      <c r="U34" s="495"/>
    </row>
    <row r="35" spans="1:21" ht="18.95" customHeight="1">
      <c r="F35" s="5"/>
      <c r="H35" s="70"/>
      <c r="I35" s="1"/>
      <c r="J35" s="1"/>
      <c r="K35" s="71"/>
      <c r="L35" s="495"/>
      <c r="M35" s="495"/>
      <c r="N35" s="495"/>
      <c r="O35" s="495"/>
      <c r="P35" s="495"/>
      <c r="Q35" s="495"/>
      <c r="R35" s="495"/>
      <c r="S35" s="495"/>
      <c r="T35" s="495"/>
      <c r="U35" s="495"/>
    </row>
    <row r="36" spans="1:21" ht="18.95" customHeight="1">
      <c r="F36" s="5"/>
      <c r="H36" s="80" t="s">
        <v>148</v>
      </c>
      <c r="I36" s="81"/>
      <c r="J36" s="81"/>
      <c r="K36" s="96"/>
      <c r="L36" s="72" t="s">
        <v>517</v>
      </c>
      <c r="M36" s="82"/>
      <c r="N36" s="82"/>
      <c r="O36" s="82"/>
      <c r="P36" s="82"/>
      <c r="Q36" s="82"/>
      <c r="R36" s="82"/>
      <c r="S36" s="82"/>
      <c r="T36" s="82"/>
      <c r="U36" s="85"/>
    </row>
    <row r="37" spans="1:21" ht="18.95" customHeight="1">
      <c r="F37" s="5"/>
      <c r="H37" s="70"/>
      <c r="I37" s="1"/>
      <c r="J37" s="1"/>
      <c r="K37" s="71"/>
      <c r="L37" s="72" t="s">
        <v>518</v>
      </c>
      <c r="M37" s="72"/>
      <c r="N37" s="72"/>
      <c r="O37" s="72"/>
      <c r="P37" s="72"/>
      <c r="Q37" s="72"/>
      <c r="R37" s="72"/>
      <c r="S37" s="72"/>
      <c r="T37" s="72"/>
      <c r="U37" s="73"/>
    </row>
    <row r="38" spans="1:21" ht="18.95" customHeight="1">
      <c r="H38" s="70"/>
      <c r="I38" s="1"/>
      <c r="J38" s="1"/>
      <c r="K38" s="71"/>
      <c r="L38" s="77" t="e">
        <f>IF(#REF!="","",#REF!)</f>
        <v>#REF!</v>
      </c>
      <c r="M38" s="72"/>
      <c r="N38" s="72"/>
      <c r="O38" s="72"/>
      <c r="P38" s="72"/>
      <c r="Q38" s="72"/>
      <c r="R38" s="72"/>
      <c r="S38" s="72"/>
      <c r="T38" s="72"/>
      <c r="U38" s="73"/>
    </row>
    <row r="39" spans="1:21" ht="18.95" customHeight="1">
      <c r="H39" s="103" t="s">
        <v>149</v>
      </c>
      <c r="I39" s="104"/>
      <c r="J39" s="105"/>
      <c r="K39" s="97"/>
      <c r="L39" s="77" t="e">
        <f>IF(#REF!="","",#REF!)</f>
        <v>#REF!</v>
      </c>
      <c r="M39" s="99"/>
      <c r="N39" s="100"/>
      <c r="O39" s="100"/>
      <c r="P39" s="101"/>
      <c r="Q39" s="98"/>
      <c r="R39" s="98"/>
      <c r="S39" s="98"/>
      <c r="T39" s="98"/>
      <c r="U39" s="102"/>
    </row>
    <row r="40" spans="1:21" ht="18.95" customHeight="1">
      <c r="A40" s="43"/>
      <c r="H40" s="86" t="e">
        <f>IF(#REF!=""," PROJEKTANT"," VOD. PROJEKTA")</f>
        <v>#REF!</v>
      </c>
      <c r="I40" s="1"/>
      <c r="J40" s="106"/>
      <c r="K40" s="107"/>
      <c r="L40" s="77" t="e">
        <f>IF(#REF!="",#REF!)</f>
        <v>#REF!</v>
      </c>
      <c r="M40" s="90"/>
      <c r="N40" s="72"/>
      <c r="O40" s="72"/>
      <c r="P40" s="72"/>
      <c r="Q40" s="72"/>
      <c r="R40" s="72"/>
      <c r="S40" s="72"/>
      <c r="T40" s="72"/>
      <c r="U40" s="73"/>
    </row>
    <row r="41" spans="1:21" ht="18.95" customHeight="1">
      <c r="C41" s="46"/>
      <c r="D41" s="46"/>
      <c r="F41" s="46"/>
      <c r="H41" s="108" t="s">
        <v>150</v>
      </c>
      <c r="I41" s="109"/>
      <c r="J41" s="109"/>
      <c r="K41" s="110"/>
      <c r="L41" s="234" t="e">
        <f>IF(#REF!="","",#REF!)</f>
        <v>#REF!</v>
      </c>
      <c r="M41" s="109"/>
      <c r="N41" s="111"/>
      <c r="O41" s="111"/>
      <c r="P41" s="111"/>
      <c r="Q41" s="111"/>
      <c r="R41" s="111"/>
      <c r="S41" s="111"/>
      <c r="T41" s="111"/>
      <c r="U41" s="112"/>
    </row>
    <row r="42" spans="1:21" ht="5.0999999999999996" customHeight="1">
      <c r="C42" s="46"/>
      <c r="D42" s="46"/>
      <c r="F42" s="54"/>
      <c r="G42" s="54"/>
    </row>
    <row r="43" spans="1:21" ht="12.95" customHeight="1">
      <c r="C43" s="46"/>
      <c r="D43" s="46"/>
      <c r="F43" s="54"/>
      <c r="G43" s="54"/>
      <c r="H43" s="496" t="s">
        <v>0</v>
      </c>
      <c r="I43" s="496"/>
      <c r="J43" s="496"/>
      <c r="K43" s="114"/>
      <c r="L43" s="497" t="s">
        <v>184</v>
      </c>
      <c r="M43" s="497"/>
      <c r="N43" s="497"/>
      <c r="O43" s="497"/>
      <c r="P43" s="497"/>
      <c r="Q43" s="497"/>
      <c r="R43" s="497"/>
      <c r="S43" s="497"/>
      <c r="T43" s="497"/>
      <c r="U43" s="497"/>
    </row>
    <row r="44" spans="1:21" ht="12.95" customHeight="1">
      <c r="C44" s="46"/>
      <c r="D44" s="46"/>
      <c r="F44" s="54"/>
      <c r="G44" s="54"/>
      <c r="H44" s="496"/>
      <c r="I44" s="496"/>
      <c r="J44" s="496"/>
      <c r="K44" s="115"/>
      <c r="L44" s="497"/>
      <c r="M44" s="497"/>
      <c r="N44" s="497"/>
      <c r="O44" s="497"/>
      <c r="P44" s="497"/>
      <c r="Q44" s="497"/>
      <c r="R44" s="497"/>
      <c r="S44" s="497"/>
      <c r="T44" s="497"/>
      <c r="U44" s="497"/>
    </row>
    <row r="45" spans="1:21" ht="12.95" customHeight="1">
      <c r="C45" s="46"/>
      <c r="D45" s="46"/>
      <c r="F45" s="54"/>
      <c r="G45" s="54"/>
      <c r="H45" s="496"/>
      <c r="I45" s="496"/>
      <c r="J45" s="496"/>
      <c r="K45" s="115"/>
      <c r="L45" s="498" t="s">
        <v>185</v>
      </c>
      <c r="M45" s="498"/>
      <c r="N45" s="498"/>
      <c r="O45" s="498"/>
      <c r="P45" s="498"/>
      <c r="Q45" s="498"/>
      <c r="R45" s="498"/>
      <c r="S45" s="498"/>
      <c r="T45" s="498"/>
      <c r="U45" s="498"/>
    </row>
    <row r="46" spans="1:21" ht="12.95" customHeight="1">
      <c r="H46" s="496"/>
      <c r="I46" s="496"/>
      <c r="J46" s="496"/>
      <c r="K46" s="116"/>
      <c r="L46" s="498"/>
      <c r="M46" s="498"/>
      <c r="N46" s="498"/>
      <c r="O46" s="498"/>
      <c r="P46" s="498"/>
      <c r="Q46" s="498"/>
      <c r="R46" s="498"/>
      <c r="S46" s="498"/>
      <c r="T46" s="498"/>
      <c r="U46" s="498"/>
    </row>
    <row r="47" spans="1:21" ht="18.95" customHeight="1">
      <c r="H47" s="117"/>
      <c r="I47" s="117"/>
      <c r="J47" s="117"/>
      <c r="K47" s="117"/>
    </row>
    <row r="48" spans="1:21" ht="18.95" customHeight="1"/>
    <row r="49" spans="3:3" ht="18.95" customHeight="1"/>
    <row r="50" spans="3:3" ht="18.95" customHeight="1"/>
    <row r="51" spans="3:3" ht="18.95" customHeight="1"/>
    <row r="52" spans="3:3" ht="18.95" customHeight="1"/>
    <row r="53" spans="3:3" ht="18.95" customHeight="1"/>
    <row r="54" spans="3:3" ht="18.95" customHeight="1"/>
    <row r="55" spans="3:3" ht="18.95" customHeight="1"/>
    <row r="56" spans="3:3" ht="18.95" customHeight="1"/>
    <row r="57" spans="3:3" ht="18.95" customHeight="1"/>
    <row r="58" spans="3:3" ht="18.95" customHeight="1"/>
    <row r="59" spans="3:3" ht="18.95" customHeight="1"/>
    <row r="60" spans="3:3" ht="18.95" customHeight="1"/>
    <row r="61" spans="3:3" ht="18.95" customHeight="1"/>
    <row r="62" spans="3:3" ht="18.95" customHeight="1"/>
    <row r="63" spans="3:3" ht="10.5" customHeight="1">
      <c r="C63" s="8"/>
    </row>
    <row r="65" spans="3:3" ht="10.5" customHeight="1">
      <c r="C65" s="5"/>
    </row>
    <row r="81" spans="4:14" ht="7.5" customHeight="1">
      <c r="D81" s="9"/>
      <c r="E81" s="9"/>
      <c r="N81" s="9"/>
    </row>
    <row r="82" spans="4:14" ht="9" customHeight="1">
      <c r="E82" s="10"/>
      <c r="N82" s="10"/>
    </row>
    <row r="83" spans="4:14" ht="11.25" customHeight="1"/>
    <row r="84" spans="4:14" ht="11.25" customHeight="1"/>
  </sheetData>
  <sheetProtection selectLockedCells="1" selectUnlockedCells="1"/>
  <mergeCells count="4">
    <mergeCell ref="L33:U35"/>
    <mergeCell ref="H43:J46"/>
    <mergeCell ref="L43:U44"/>
    <mergeCell ref="L45:U46"/>
  </mergeCells>
  <phoneticPr fontId="0" type="noConversion"/>
  <pageMargins left="0.94513888888888886" right="0.2361111111111111" top="0.31527777777777777" bottom="0.19652777777777777" header="0.51180555555555551" footer="0.51180555555555551"/>
  <pageSetup paperSize="9" firstPageNumber="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8"/>
  <sheetViews>
    <sheetView view="pageBreakPreview" topLeftCell="A510" zoomScaleNormal="120" zoomScaleSheetLayoutView="100" workbookViewId="0">
      <selection activeCell="L522" sqref="L522"/>
    </sheetView>
  </sheetViews>
  <sheetFormatPr defaultRowHeight="10.5" customHeight="1"/>
  <cols>
    <col min="1" max="1" width="3.33203125" style="176" customWidth="1"/>
    <col min="2" max="2" width="3.33203125" style="177" customWidth="1"/>
    <col min="3" max="13" width="5.83203125" style="177" customWidth="1"/>
    <col min="14" max="14" width="10.83203125" style="178" customWidth="1"/>
    <col min="15" max="15" width="2.83203125" style="177" customWidth="1"/>
    <col min="16" max="16" width="1.83203125" style="177" customWidth="1"/>
    <col min="17" max="17" width="10.83203125" style="177" customWidth="1"/>
    <col min="18" max="18" width="1.83203125" style="177" customWidth="1"/>
    <col min="19" max="19" width="1" style="177" customWidth="1"/>
    <col min="20" max="20" width="15.83203125" style="177" customWidth="1"/>
    <col min="21" max="21" width="1.83203125" style="177" customWidth="1"/>
    <col min="22" max="16384" width="9.33203125" style="177"/>
  </cols>
  <sheetData>
    <row r="1" spans="1:256" s="180" customFormat="1" ht="8.1" customHeight="1">
      <c r="A1" s="486" t="s">
        <v>0</v>
      </c>
      <c r="B1" s="486"/>
      <c r="C1" s="486"/>
      <c r="D1" s="391" t="s">
        <v>175</v>
      </c>
      <c r="E1" s="391"/>
      <c r="F1" s="391"/>
      <c r="G1" s="391"/>
      <c r="H1" s="11" t="s">
        <v>154</v>
      </c>
      <c r="I1" s="12"/>
      <c r="J1" s="12"/>
      <c r="K1" s="12"/>
      <c r="L1" s="12"/>
      <c r="M1" s="12"/>
      <c r="N1" s="12"/>
      <c r="O1" s="12"/>
      <c r="P1" s="12"/>
      <c r="Q1" s="12"/>
      <c r="R1" s="13"/>
      <c r="S1" s="120" t="s">
        <v>155</v>
      </c>
      <c r="T1" s="12"/>
      <c r="U1" s="15"/>
      <c r="V1" s="180">
        <v>1</v>
      </c>
    </row>
    <row r="2" spans="1:256" s="180" customFormat="1" ht="9.9499999999999993" customHeight="1">
      <c r="A2" s="486"/>
      <c r="B2" s="486"/>
      <c r="C2" s="486"/>
      <c r="D2" s="391"/>
      <c r="E2" s="391"/>
      <c r="F2" s="391"/>
      <c r="G2" s="391"/>
      <c r="H2" s="16" t="e">
        <f>" "&amp;#REF!&amp;" "&amp;#REF!&amp;" "&amp;#REF!</f>
        <v>#REF!</v>
      </c>
      <c r="I2"/>
      <c r="J2"/>
      <c r="K2"/>
      <c r="L2" s="17"/>
      <c r="M2"/>
      <c r="N2"/>
      <c r="O2"/>
      <c r="P2"/>
      <c r="Q2"/>
      <c r="R2" s="18"/>
      <c r="S2"/>
      <c r="T2"/>
      <c r="U2" s="121" t="e">
        <f>#REF!&amp;" "</f>
        <v>#REF!</v>
      </c>
      <c r="V2" s="180">
        <v>1</v>
      </c>
    </row>
    <row r="3" spans="1:256" s="180" customFormat="1" ht="6" customHeight="1">
      <c r="A3" s="486"/>
      <c r="B3" s="486"/>
      <c r="C3" s="486"/>
      <c r="D3" s="487" t="s">
        <v>176</v>
      </c>
      <c r="E3" s="487"/>
      <c r="F3" s="487"/>
      <c r="G3" s="487"/>
      <c r="H3" s="20" t="s">
        <v>156</v>
      </c>
      <c r="I3"/>
      <c r="J3"/>
      <c r="K3"/>
      <c r="L3"/>
      <c r="M3"/>
      <c r="N3"/>
      <c r="O3"/>
      <c r="P3"/>
      <c r="Q3"/>
      <c r="R3" s="18"/>
      <c r="S3" s="9" t="s">
        <v>157</v>
      </c>
      <c r="T3"/>
      <c r="U3" s="22"/>
      <c r="V3" s="180">
        <v>1</v>
      </c>
    </row>
    <row r="4" spans="1:256" s="180" customFormat="1" ht="9.9499999999999993" customHeight="1">
      <c r="A4" s="486"/>
      <c r="B4" s="486"/>
      <c r="C4" s="486"/>
      <c r="D4" s="393" t="s">
        <v>158</v>
      </c>
      <c r="E4" s="393"/>
      <c r="F4" s="393"/>
      <c r="G4" s="393"/>
      <c r="H4" s="235" t="s">
        <v>519</v>
      </c>
      <c r="I4"/>
      <c r="J4"/>
      <c r="K4"/>
      <c r="L4"/>
      <c r="M4"/>
      <c r="N4"/>
      <c r="O4"/>
      <c r="P4"/>
      <c r="Q4"/>
      <c r="R4" s="18"/>
      <c r="S4"/>
      <c r="T4"/>
      <c r="U4" s="22"/>
      <c r="V4" s="180">
        <v>1</v>
      </c>
    </row>
    <row r="5" spans="1:256" s="180" customFormat="1" ht="9.9499999999999993" customHeight="1">
      <c r="A5" s="486"/>
      <c r="B5" s="486"/>
      <c r="C5" s="486"/>
      <c r="D5" s="388" t="s">
        <v>182</v>
      </c>
      <c r="E5" s="388"/>
      <c r="F5" s="388"/>
      <c r="G5" s="388"/>
      <c r="H5" s="23" t="s">
        <v>520</v>
      </c>
      <c r="I5" s="24"/>
      <c r="J5" s="24"/>
      <c r="K5" s="24"/>
      <c r="L5" s="24"/>
      <c r="M5" s="24"/>
      <c r="N5" s="24"/>
      <c r="O5" s="24"/>
      <c r="P5" s="24"/>
      <c r="Q5" s="24"/>
      <c r="R5" s="25"/>
      <c r="S5" s="24"/>
      <c r="T5" s="24"/>
      <c r="U5" s="122"/>
      <c r="V5" s="180">
        <v>1</v>
      </c>
    </row>
    <row r="6" spans="1:256" ht="10.5" customHeight="1">
      <c r="A6"/>
      <c r="B6"/>
      <c r="C6"/>
      <c r="D6"/>
      <c r="E6"/>
      <c r="F6"/>
      <c r="G6"/>
      <c r="H6"/>
      <c r="I6"/>
      <c r="J6"/>
      <c r="K6"/>
      <c r="L6"/>
      <c r="M6"/>
      <c r="N6"/>
      <c r="O6" s="187"/>
      <c r="P6"/>
      <c r="Q6"/>
      <c r="R6"/>
      <c r="S6" s="236"/>
      <c r="T6" s="5"/>
      <c r="U6"/>
      <c r="V6">
        <v>1</v>
      </c>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10.5" customHeight="1">
      <c r="A7"/>
      <c r="B7"/>
      <c r="C7"/>
      <c r="D7"/>
      <c r="E7"/>
      <c r="F7"/>
      <c r="G7"/>
      <c r="H7"/>
      <c r="I7"/>
      <c r="J7"/>
      <c r="K7"/>
      <c r="L7"/>
      <c r="M7"/>
      <c r="N7"/>
      <c r="O7" s="187"/>
      <c r="P7"/>
      <c r="Q7"/>
      <c r="R7"/>
      <c r="S7" s="236"/>
      <c r="T7" s="5"/>
      <c r="U7"/>
      <c r="V7">
        <v>1</v>
      </c>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0.5" customHeight="1">
      <c r="A8"/>
      <c r="B8"/>
      <c r="C8"/>
      <c r="D8"/>
      <c r="E8"/>
      <c r="F8"/>
      <c r="G8"/>
      <c r="H8"/>
      <c r="I8"/>
      <c r="J8"/>
      <c r="K8"/>
      <c r="L8"/>
      <c r="M8"/>
      <c r="N8"/>
      <c r="O8" s="187"/>
      <c r="P8"/>
      <c r="Q8"/>
      <c r="R8"/>
      <c r="S8" s="236"/>
      <c r="T8" s="5"/>
      <c r="U8"/>
      <c r="V8">
        <v>1</v>
      </c>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5.75" customHeight="1">
      <c r="A9" s="396" t="s">
        <v>162</v>
      </c>
      <c r="B9" s="396"/>
      <c r="C9" s="396"/>
      <c r="D9" s="396"/>
      <c r="E9" s="396"/>
      <c r="F9" s="396"/>
      <c r="G9" s="396"/>
      <c r="H9" s="396"/>
      <c r="I9" s="396"/>
      <c r="J9" s="396"/>
      <c r="K9" s="396"/>
      <c r="L9" s="396"/>
      <c r="M9" s="396"/>
      <c r="N9" s="396"/>
      <c r="O9" s="396"/>
      <c r="P9" s="396"/>
      <c r="Q9" s="396"/>
      <c r="R9" s="396"/>
      <c r="S9" s="396"/>
      <c r="T9" s="396"/>
      <c r="U9" s="396"/>
      <c r="V9">
        <v>1</v>
      </c>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0.5" customHeight="1">
      <c r="A10"/>
      <c r="B10"/>
      <c r="C10"/>
      <c r="D10" s="5"/>
      <c r="E10"/>
      <c r="F10"/>
      <c r="G10" s="49"/>
      <c r="H10"/>
      <c r="I10" s="49"/>
      <c r="J10"/>
      <c r="K10"/>
      <c r="L10"/>
      <c r="M10"/>
      <c r="N10"/>
      <c r="O10"/>
      <c r="P10"/>
      <c r="Q10"/>
      <c r="R10"/>
      <c r="S10"/>
      <c r="T10"/>
      <c r="U10"/>
      <c r="V10">
        <v>1</v>
      </c>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0.5" customHeight="1">
      <c r="A11"/>
      <c r="B11"/>
      <c r="C11"/>
      <c r="D11" s="8"/>
      <c r="E11"/>
      <c r="F11"/>
      <c r="G11"/>
      <c r="H11"/>
      <c r="I11"/>
      <c r="J11"/>
      <c r="K11"/>
      <c r="L11"/>
      <c r="M11"/>
      <c r="N11"/>
      <c r="O11"/>
      <c r="P11"/>
      <c r="Q11"/>
      <c r="R11"/>
      <c r="S11"/>
      <c r="T11"/>
      <c r="U11"/>
      <c r="V11">
        <v>1</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s="3" customFormat="1" ht="12" customHeight="1">
      <c r="D12" s="28" t="s">
        <v>521</v>
      </c>
      <c r="G12" s="29"/>
      <c r="I12" s="29"/>
      <c r="P12" s="3" t="s">
        <v>163</v>
      </c>
      <c r="V12" s="3">
        <v>1</v>
      </c>
    </row>
    <row r="13" spans="1:256" s="3" customFormat="1" ht="12" customHeight="1">
      <c r="D13" s="30"/>
      <c r="G13" s="29"/>
      <c r="I13" s="29"/>
      <c r="V13" s="3">
        <v>1</v>
      </c>
    </row>
    <row r="14" spans="1:256" s="3" customFormat="1" ht="12" customHeight="1">
      <c r="D14" s="30"/>
      <c r="G14" s="29"/>
      <c r="I14" s="29"/>
      <c r="V14" s="3">
        <v>1</v>
      </c>
    </row>
    <row r="15" spans="1:256" s="3" customFormat="1" ht="12" customHeight="1">
      <c r="E15" s="3" t="s">
        <v>164</v>
      </c>
      <c r="P15" s="30"/>
      <c r="V15" s="3">
        <v>1</v>
      </c>
    </row>
    <row r="16" spans="1:256" s="3" customFormat="1" ht="12" customHeight="1">
      <c r="P16" s="30"/>
      <c r="V16" s="3">
        <v>1</v>
      </c>
    </row>
    <row r="17" spans="1:256" s="3" customFormat="1" ht="12" customHeight="1">
      <c r="E17" s="3" t="s">
        <v>522</v>
      </c>
      <c r="P17" s="30"/>
      <c r="V17" s="3">
        <v>1</v>
      </c>
    </row>
    <row r="18" spans="1:256" s="3" customFormat="1" ht="12" customHeight="1">
      <c r="P18" s="30"/>
      <c r="V18" s="3">
        <v>1</v>
      </c>
    </row>
    <row r="19" spans="1:256" s="3" customFormat="1" ht="12" customHeight="1">
      <c r="F19" s="32"/>
      <c r="G19" s="33"/>
      <c r="H19" s="34"/>
      <c r="P19" s="30"/>
      <c r="Q19" s="33"/>
      <c r="R19" s="34"/>
      <c r="V19" s="3">
        <v>1</v>
      </c>
    </row>
    <row r="20" spans="1:256" s="3" customFormat="1" ht="12" customHeight="1">
      <c r="P20" s="30"/>
      <c r="V20" s="3">
        <v>1</v>
      </c>
    </row>
    <row r="21" spans="1:256" s="3" customFormat="1" ht="12" customHeight="1">
      <c r="A21" s="30"/>
      <c r="E21" s="3" t="s">
        <v>523</v>
      </c>
      <c r="G21" s="123"/>
      <c r="H21" s="30"/>
      <c r="P21" s="30"/>
      <c r="Q21" s="30"/>
      <c r="R21" s="30"/>
      <c r="V21" s="3">
        <v>1</v>
      </c>
    </row>
    <row r="22" spans="1:256" ht="6.95" customHeight="1">
      <c r="A22"/>
      <c r="B22"/>
      <c r="C22"/>
      <c r="D22"/>
      <c r="E22"/>
      <c r="F22"/>
      <c r="G22"/>
      <c r="H22"/>
      <c r="I22"/>
      <c r="J22"/>
      <c r="K22"/>
      <c r="L22"/>
      <c r="M22"/>
      <c r="N22"/>
      <c r="O22"/>
      <c r="P22" s="5"/>
      <c r="Q22"/>
      <c r="R22"/>
      <c r="S22"/>
      <c r="T22"/>
      <c r="U22"/>
      <c r="V22">
        <v>1</v>
      </c>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0.5" customHeight="1">
      <c r="A23"/>
      <c r="B23"/>
      <c r="C23"/>
      <c r="D23"/>
      <c r="E23"/>
      <c r="F23"/>
      <c r="G23"/>
      <c r="H23"/>
      <c r="I23"/>
      <c r="J23"/>
      <c r="K23"/>
      <c r="L23"/>
      <c r="M23"/>
      <c r="N23"/>
      <c r="O23"/>
      <c r="P23"/>
      <c r="Q23"/>
      <c r="R23"/>
      <c r="S23"/>
      <c r="T23"/>
      <c r="U23"/>
      <c r="V23">
        <v>1</v>
      </c>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6.95" customHeight="1">
      <c r="A24"/>
      <c r="B24"/>
      <c r="C24"/>
      <c r="D24"/>
      <c r="E24"/>
      <c r="F24"/>
      <c r="G24"/>
      <c r="H24"/>
      <c r="I24"/>
      <c r="J24"/>
      <c r="K24"/>
      <c r="L24"/>
      <c r="M24"/>
      <c r="N24"/>
      <c r="O24"/>
      <c r="P24" s="5"/>
      <c r="Q24"/>
      <c r="R24"/>
      <c r="S24"/>
      <c r="T24"/>
      <c r="U24"/>
      <c r="V24">
        <v>1</v>
      </c>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0.5" customHeight="1">
      <c r="A25"/>
      <c r="B25"/>
      <c r="C25"/>
      <c r="D25"/>
      <c r="E25"/>
      <c r="F25"/>
      <c r="G25"/>
      <c r="H25"/>
      <c r="I25"/>
      <c r="J25"/>
      <c r="K25"/>
      <c r="L25"/>
      <c r="M25"/>
      <c r="N25"/>
      <c r="O25"/>
      <c r="P25"/>
      <c r="Q25"/>
      <c r="R25"/>
      <c r="S25"/>
      <c r="T25"/>
      <c r="U25"/>
      <c r="V25">
        <v>1</v>
      </c>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6.95" customHeight="1">
      <c r="A26"/>
      <c r="B26"/>
      <c r="C26"/>
      <c r="D26"/>
      <c r="E26"/>
      <c r="F26"/>
      <c r="G26"/>
      <c r="H26"/>
      <c r="I26"/>
      <c r="J26"/>
      <c r="K26"/>
      <c r="L26"/>
      <c r="M26"/>
      <c r="N26"/>
      <c r="O26"/>
      <c r="P26" s="5"/>
      <c r="Q26"/>
      <c r="R26"/>
      <c r="S26"/>
      <c r="T26"/>
      <c r="U26"/>
      <c r="V26">
        <v>1</v>
      </c>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0.5" customHeight="1">
      <c r="A27"/>
      <c r="B27"/>
      <c r="C27"/>
      <c r="D27"/>
      <c r="E27"/>
      <c r="F27"/>
      <c r="G27"/>
      <c r="H27"/>
      <c r="I27"/>
      <c r="J27"/>
      <c r="K27"/>
      <c r="L27"/>
      <c r="M27"/>
      <c r="N27"/>
      <c r="O27"/>
      <c r="P27" s="5"/>
      <c r="Q27"/>
      <c r="R27"/>
      <c r="S27"/>
      <c r="T27"/>
      <c r="U27"/>
      <c r="V27">
        <v>1</v>
      </c>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0.5" customHeight="1">
      <c r="A28"/>
      <c r="B28"/>
      <c r="C28"/>
      <c r="D28"/>
      <c r="E28"/>
      <c r="F28"/>
      <c r="G28"/>
      <c r="H28"/>
      <c r="I28"/>
      <c r="J28"/>
      <c r="K28"/>
      <c r="L28"/>
      <c r="M28"/>
      <c r="N28"/>
      <c r="O28" s="187"/>
      <c r="P28"/>
      <c r="Q28"/>
      <c r="R28"/>
      <c r="S28" s="236"/>
      <c r="T28" s="5"/>
      <c r="U28"/>
      <c r="V28">
        <v>1</v>
      </c>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0.5" customHeight="1">
      <c r="A29"/>
      <c r="B29"/>
      <c r="C29"/>
      <c r="D29"/>
      <c r="E29"/>
      <c r="F29"/>
      <c r="G29"/>
      <c r="H29"/>
      <c r="I29"/>
      <c r="J29"/>
      <c r="K29"/>
      <c r="L29"/>
      <c r="M29"/>
      <c r="N29"/>
      <c r="O29" s="187"/>
      <c r="P29"/>
      <c r="Q29"/>
      <c r="R29"/>
      <c r="S29" s="236"/>
      <c r="T29" s="5"/>
      <c r="U29"/>
      <c r="V29">
        <v>1</v>
      </c>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6.95" customHeight="1">
      <c r="A30"/>
      <c r="B30"/>
      <c r="C30"/>
      <c r="D30" s="202"/>
      <c r="E30"/>
      <c r="F30"/>
      <c r="G30"/>
      <c r="H30"/>
      <c r="I30"/>
      <c r="J30"/>
      <c r="K30"/>
      <c r="L30"/>
      <c r="M30"/>
      <c r="N30"/>
      <c r="O30"/>
      <c r="P30" s="5"/>
      <c r="Q30" s="237"/>
      <c r="R30"/>
      <c r="S30"/>
      <c r="T30"/>
      <c r="U30"/>
      <c r="V30">
        <v>1</v>
      </c>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c r="B31"/>
      <c r="C31"/>
      <c r="D31"/>
      <c r="E31"/>
      <c r="F31"/>
      <c r="G31"/>
      <c r="H31"/>
      <c r="I31"/>
      <c r="J31"/>
      <c r="K31"/>
      <c r="L31"/>
      <c r="M31"/>
      <c r="N31"/>
      <c r="O31"/>
      <c r="P31"/>
      <c r="Q31"/>
      <c r="R31"/>
      <c r="S31"/>
      <c r="T31"/>
      <c r="U31"/>
      <c r="V31">
        <v>1</v>
      </c>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0.5" customHeight="1">
      <c r="A32"/>
      <c r="B32"/>
      <c r="C32"/>
      <c r="D32"/>
      <c r="E32"/>
      <c r="F32"/>
      <c r="G32"/>
      <c r="H32"/>
      <c r="I32"/>
      <c r="J32"/>
      <c r="K32"/>
      <c r="L32"/>
      <c r="M32"/>
      <c r="N32"/>
      <c r="O32"/>
      <c r="P32"/>
      <c r="Q32"/>
      <c r="R32"/>
      <c r="S32"/>
      <c r="T32"/>
      <c r="U32"/>
      <c r="V32">
        <v>1</v>
      </c>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c r="B33"/>
      <c r="C33"/>
      <c r="D33"/>
      <c r="E33"/>
      <c r="F33"/>
      <c r="G33"/>
      <c r="H33"/>
      <c r="I33"/>
      <c r="J33"/>
      <c r="K33"/>
      <c r="L33"/>
      <c r="M33"/>
      <c r="N33"/>
      <c r="O33"/>
      <c r="P33"/>
      <c r="Q33"/>
      <c r="R33"/>
      <c r="S33"/>
      <c r="T33"/>
      <c r="U33"/>
      <c r="V33">
        <v>1</v>
      </c>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0.5" customHeight="1">
      <c r="A34"/>
      <c r="B34"/>
      <c r="C34"/>
      <c r="D34"/>
      <c r="E34"/>
      <c r="F34"/>
      <c r="G34"/>
      <c r="H34"/>
      <c r="I34"/>
      <c r="J34"/>
      <c r="K34"/>
      <c r="L34"/>
      <c r="M34"/>
      <c r="N34"/>
      <c r="O34"/>
      <c r="P34"/>
      <c r="Q34"/>
      <c r="R34"/>
      <c r="S34"/>
      <c r="T34"/>
      <c r="U34"/>
      <c r="V34">
        <v>1</v>
      </c>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0.5" customHeight="1">
      <c r="A35"/>
      <c r="B35"/>
      <c r="C35"/>
      <c r="D35"/>
      <c r="E35"/>
      <c r="F35"/>
      <c r="G35"/>
      <c r="H35"/>
      <c r="I35"/>
      <c r="J35"/>
      <c r="K35"/>
      <c r="L35"/>
      <c r="M35"/>
      <c r="N35"/>
      <c r="O35"/>
      <c r="P35"/>
      <c r="Q35"/>
      <c r="R35"/>
      <c r="S35"/>
      <c r="T35"/>
      <c r="U35"/>
      <c r="V35">
        <v>1</v>
      </c>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0.5" customHeight="1">
      <c r="A36"/>
      <c r="B36"/>
      <c r="C36"/>
      <c r="D36"/>
      <c r="E36"/>
      <c r="F36"/>
      <c r="G36"/>
      <c r="H36"/>
      <c r="I36"/>
      <c r="J36"/>
      <c r="K36"/>
      <c r="L36"/>
      <c r="M36"/>
      <c r="N36"/>
      <c r="O36"/>
      <c r="P36"/>
      <c r="Q36"/>
      <c r="R36"/>
      <c r="S36"/>
      <c r="T36"/>
      <c r="U36"/>
      <c r="V36">
        <v>1</v>
      </c>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0.5" customHeight="1">
      <c r="A37"/>
      <c r="B37"/>
      <c r="C37"/>
      <c r="D37"/>
      <c r="E37"/>
      <c r="F37"/>
      <c r="G37"/>
      <c r="H37"/>
      <c r="I37"/>
      <c r="J37"/>
      <c r="K37"/>
      <c r="L37"/>
      <c r="M37"/>
      <c r="N37"/>
      <c r="O37"/>
      <c r="P37"/>
      <c r="Q37"/>
      <c r="R37"/>
      <c r="S37"/>
      <c r="T37"/>
      <c r="U37"/>
      <c r="V37">
        <v>1</v>
      </c>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0.5" customHeight="1">
      <c r="A38"/>
      <c r="B38"/>
      <c r="C38"/>
      <c r="D38"/>
      <c r="E38"/>
      <c r="F38"/>
      <c r="G38"/>
      <c r="H38"/>
      <c r="I38"/>
      <c r="J38"/>
      <c r="K38"/>
      <c r="L38"/>
      <c r="M38"/>
      <c r="N38"/>
      <c r="O38"/>
      <c r="P38"/>
      <c r="Q38"/>
      <c r="R38"/>
      <c r="S38"/>
      <c r="T38"/>
      <c r="U38"/>
      <c r="V38">
        <v>1</v>
      </c>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10.5" customHeight="1">
      <c r="A39"/>
      <c r="B39"/>
      <c r="C39"/>
      <c r="D39"/>
      <c r="E39"/>
      <c r="F39"/>
      <c r="G39"/>
      <c r="H39"/>
      <c r="I39"/>
      <c r="J39"/>
      <c r="K39"/>
      <c r="L39"/>
      <c r="M39"/>
      <c r="N39"/>
      <c r="O39"/>
      <c r="P39"/>
      <c r="Q39"/>
      <c r="R39"/>
      <c r="S39"/>
      <c r="T39"/>
      <c r="U39"/>
      <c r="V39">
        <v>1</v>
      </c>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10.5" customHeight="1">
      <c r="A40"/>
      <c r="B40"/>
      <c r="C40"/>
      <c r="D40"/>
      <c r="E40"/>
      <c r="F40"/>
      <c r="G40"/>
      <c r="H40"/>
      <c r="I40"/>
      <c r="J40"/>
      <c r="K40"/>
      <c r="L40"/>
      <c r="M40"/>
      <c r="N40"/>
      <c r="O40"/>
      <c r="P40"/>
      <c r="Q40"/>
      <c r="R40"/>
      <c r="S40"/>
      <c r="T40"/>
      <c r="U40"/>
      <c r="V40">
        <v>1</v>
      </c>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10.5" customHeight="1">
      <c r="A41"/>
      <c r="B41"/>
      <c r="C41"/>
      <c r="D41"/>
      <c r="E41"/>
      <c r="F41"/>
      <c r="G41"/>
      <c r="H41"/>
      <c r="I41"/>
      <c r="J41"/>
      <c r="K41"/>
      <c r="L41"/>
      <c r="M41"/>
      <c r="N41"/>
      <c r="O41"/>
      <c r="P41"/>
      <c r="Q41"/>
      <c r="R41"/>
      <c r="S41"/>
      <c r="T41"/>
      <c r="U41"/>
      <c r="V41">
        <v>1</v>
      </c>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10.5" customHeight="1">
      <c r="A42"/>
      <c r="B42"/>
      <c r="C42"/>
      <c r="D42"/>
      <c r="E42"/>
      <c r="F42"/>
      <c r="G42"/>
      <c r="H42"/>
      <c r="I42"/>
      <c r="J42"/>
      <c r="K42"/>
      <c r="L42"/>
      <c r="M42"/>
      <c r="N42"/>
      <c r="O42"/>
      <c r="P42"/>
      <c r="Q42"/>
      <c r="R42"/>
      <c r="S42"/>
      <c r="T42"/>
      <c r="U42"/>
      <c r="V42">
        <v>1</v>
      </c>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10.5" customHeight="1">
      <c r="A43"/>
      <c r="B43"/>
      <c r="C43"/>
      <c r="D43"/>
      <c r="E43"/>
      <c r="F43"/>
      <c r="G43"/>
      <c r="H43"/>
      <c r="I43"/>
      <c r="J43"/>
      <c r="K43"/>
      <c r="L43"/>
      <c r="M43"/>
      <c r="N43"/>
      <c r="O43"/>
      <c r="P43"/>
      <c r="Q43"/>
      <c r="R43"/>
      <c r="S43"/>
      <c r="T43"/>
      <c r="U43"/>
      <c r="V43">
        <v>1</v>
      </c>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10.5" customHeight="1">
      <c r="A44"/>
      <c r="B44"/>
      <c r="C44"/>
      <c r="D44"/>
      <c r="E44"/>
      <c r="F44"/>
      <c r="G44"/>
      <c r="H44"/>
      <c r="I44"/>
      <c r="J44"/>
      <c r="K44"/>
      <c r="L44"/>
      <c r="M44"/>
      <c r="N44"/>
      <c r="O44"/>
      <c r="P44"/>
      <c r="Q44"/>
      <c r="R44"/>
      <c r="S44"/>
      <c r="T44"/>
      <c r="U44"/>
      <c r="V44">
        <v>1</v>
      </c>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10.5" customHeight="1">
      <c r="A45"/>
      <c r="B45"/>
      <c r="C45"/>
      <c r="D45"/>
      <c r="E45"/>
      <c r="F45"/>
      <c r="G45"/>
      <c r="H45"/>
      <c r="I45"/>
      <c r="J45"/>
      <c r="K45"/>
      <c r="L45"/>
      <c r="M45"/>
      <c r="N45"/>
      <c r="O45"/>
      <c r="P45"/>
      <c r="Q45"/>
      <c r="R45"/>
      <c r="S45"/>
      <c r="T45"/>
      <c r="U45"/>
      <c r="V45">
        <v>1</v>
      </c>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10.5" customHeight="1">
      <c r="A46"/>
      <c r="B46"/>
      <c r="C46"/>
      <c r="D46"/>
      <c r="E46"/>
      <c r="F46"/>
      <c r="G46"/>
      <c r="H46"/>
      <c r="I46"/>
      <c r="J46"/>
      <c r="K46"/>
      <c r="L46"/>
      <c r="M46"/>
      <c r="N46"/>
      <c r="O46"/>
      <c r="P46"/>
      <c r="Q46"/>
      <c r="R46"/>
      <c r="S46"/>
      <c r="T46"/>
      <c r="U46"/>
      <c r="V46">
        <v>1</v>
      </c>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10.5" customHeight="1">
      <c r="A47"/>
      <c r="B47"/>
      <c r="C47"/>
      <c r="D47"/>
      <c r="E47"/>
      <c r="F47"/>
      <c r="G47"/>
      <c r="H47"/>
      <c r="I47"/>
      <c r="J47"/>
      <c r="K47"/>
      <c r="L47"/>
      <c r="M47"/>
      <c r="N47"/>
      <c r="O47"/>
      <c r="P47"/>
      <c r="Q47"/>
      <c r="R47"/>
      <c r="S47"/>
      <c r="T47"/>
      <c r="U47"/>
      <c r="V47">
        <v>1</v>
      </c>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10.5" customHeight="1">
      <c r="A48"/>
      <c r="B48"/>
      <c r="C48"/>
      <c r="D48"/>
      <c r="E48"/>
      <c r="F48"/>
      <c r="G48"/>
      <c r="H48"/>
      <c r="I48"/>
      <c r="J48"/>
      <c r="K48"/>
      <c r="L48"/>
      <c r="M48"/>
      <c r="N48"/>
      <c r="O48"/>
      <c r="P48"/>
      <c r="Q48"/>
      <c r="R48"/>
      <c r="S48"/>
      <c r="T48"/>
      <c r="U48"/>
      <c r="V48">
        <v>1</v>
      </c>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10.5" customHeight="1">
      <c r="A49"/>
      <c r="B49"/>
      <c r="C49"/>
      <c r="D49"/>
      <c r="E49"/>
      <c r="F49"/>
      <c r="G49"/>
      <c r="H49"/>
      <c r="I49"/>
      <c r="J49"/>
      <c r="K49"/>
      <c r="L49"/>
      <c r="M49"/>
      <c r="N49"/>
      <c r="O49"/>
      <c r="P49"/>
      <c r="Q49"/>
      <c r="R49"/>
      <c r="S49"/>
      <c r="T49"/>
      <c r="U49"/>
      <c r="V49">
        <v>1</v>
      </c>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10.5" customHeight="1">
      <c r="A50"/>
      <c r="B50"/>
      <c r="C50"/>
      <c r="D50"/>
      <c r="E50"/>
      <c r="F50"/>
      <c r="G50"/>
      <c r="H50"/>
      <c r="I50"/>
      <c r="J50"/>
      <c r="K50"/>
      <c r="L50"/>
      <c r="M50"/>
      <c r="N50"/>
      <c r="O50"/>
      <c r="P50"/>
      <c r="Q50"/>
      <c r="R50"/>
      <c r="S50"/>
      <c r="T50"/>
      <c r="U50"/>
      <c r="V50">
        <v>1</v>
      </c>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10.5" customHeight="1">
      <c r="A51"/>
      <c r="B51"/>
      <c r="C51"/>
      <c r="D51"/>
      <c r="E51"/>
      <c r="F51"/>
      <c r="G51"/>
      <c r="H51"/>
      <c r="I51"/>
      <c r="J51"/>
      <c r="K51"/>
      <c r="L51"/>
      <c r="M51"/>
      <c r="N51"/>
      <c r="O51"/>
      <c r="P51"/>
      <c r="Q51"/>
      <c r="R51"/>
      <c r="S51"/>
      <c r="T51"/>
      <c r="U51"/>
      <c r="V51">
        <v>1</v>
      </c>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10.5" customHeight="1">
      <c r="A52"/>
      <c r="B52"/>
      <c r="C52"/>
      <c r="D52"/>
      <c r="E52"/>
      <c r="F52"/>
      <c r="G52"/>
      <c r="H52"/>
      <c r="I52"/>
      <c r="J52"/>
      <c r="K52"/>
      <c r="L52"/>
      <c r="M52"/>
      <c r="N52"/>
      <c r="O52"/>
      <c r="P52"/>
      <c r="Q52"/>
      <c r="R52"/>
      <c r="S52"/>
      <c r="T52"/>
      <c r="U52"/>
      <c r="V52">
        <v>1</v>
      </c>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0.5" customHeight="1">
      <c r="A53"/>
      <c r="B53"/>
      <c r="C53"/>
      <c r="D53"/>
      <c r="E53"/>
      <c r="F53"/>
      <c r="G53"/>
      <c r="H53"/>
      <c r="I53"/>
      <c r="J53"/>
      <c r="K53"/>
      <c r="L53"/>
      <c r="M53"/>
      <c r="N53"/>
      <c r="O53"/>
      <c r="P53"/>
      <c r="Q53"/>
      <c r="R53"/>
      <c r="S53"/>
      <c r="T53"/>
      <c r="U53"/>
      <c r="V53">
        <v>1</v>
      </c>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0.5" customHeight="1">
      <c r="A54"/>
      <c r="B54"/>
      <c r="C54"/>
      <c r="D54"/>
      <c r="E54"/>
      <c r="F54"/>
      <c r="G54"/>
      <c r="H54"/>
      <c r="I54"/>
      <c r="J54"/>
      <c r="K54"/>
      <c r="L54"/>
      <c r="M54"/>
      <c r="N54"/>
      <c r="O54"/>
      <c r="P54"/>
      <c r="Q54"/>
      <c r="R54"/>
      <c r="S54"/>
      <c r="T54"/>
      <c r="U54"/>
      <c r="V54">
        <v>1</v>
      </c>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0.5" customHeight="1">
      <c r="A55"/>
      <c r="B55"/>
      <c r="C55"/>
      <c r="D55"/>
      <c r="E55"/>
      <c r="F55"/>
      <c r="G55"/>
      <c r="H55"/>
      <c r="I55"/>
      <c r="J55"/>
      <c r="K55"/>
      <c r="L55"/>
      <c r="M55"/>
      <c r="N55"/>
      <c r="O55"/>
      <c r="P55"/>
      <c r="Q55"/>
      <c r="R55"/>
      <c r="S55"/>
      <c r="T55"/>
      <c r="U55"/>
      <c r="V55">
        <v>1</v>
      </c>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0.5" customHeight="1">
      <c r="A56"/>
      <c r="B56"/>
      <c r="C56"/>
      <c r="D56"/>
      <c r="E56"/>
      <c r="F56"/>
      <c r="G56"/>
      <c r="H56"/>
      <c r="I56"/>
      <c r="J56"/>
      <c r="K56"/>
      <c r="L56"/>
      <c r="M56"/>
      <c r="N56"/>
      <c r="O56"/>
      <c r="P56"/>
      <c r="Q56"/>
      <c r="R56"/>
      <c r="S56"/>
      <c r="T56"/>
      <c r="U56"/>
      <c r="V56">
        <v>1</v>
      </c>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0.5" customHeight="1">
      <c r="A57"/>
      <c r="B57"/>
      <c r="C57"/>
      <c r="D57"/>
      <c r="E57"/>
      <c r="F57"/>
      <c r="G57"/>
      <c r="H57"/>
      <c r="I57"/>
      <c r="J57"/>
      <c r="K57"/>
      <c r="L57"/>
      <c r="M57"/>
      <c r="N57"/>
      <c r="O57"/>
      <c r="P57"/>
      <c r="Q57"/>
      <c r="R57"/>
      <c r="S57"/>
      <c r="T57"/>
      <c r="U57"/>
      <c r="V57">
        <v>1</v>
      </c>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10.5" customHeight="1">
      <c r="A58"/>
      <c r="B58"/>
      <c r="C58"/>
      <c r="D58"/>
      <c r="E58"/>
      <c r="F58"/>
      <c r="G58"/>
      <c r="H58"/>
      <c r="I58"/>
      <c r="J58"/>
      <c r="K58"/>
      <c r="L58"/>
      <c r="M58"/>
      <c r="N58"/>
      <c r="O58"/>
      <c r="P58"/>
      <c r="Q58"/>
      <c r="R58"/>
      <c r="S58"/>
      <c r="T58"/>
      <c r="U58"/>
      <c r="V58">
        <v>1</v>
      </c>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10.5" customHeight="1">
      <c r="A59"/>
      <c r="B59"/>
      <c r="C59"/>
      <c r="D59"/>
      <c r="E59"/>
      <c r="F59"/>
      <c r="G59"/>
      <c r="H59"/>
      <c r="I59"/>
      <c r="J59"/>
      <c r="K59"/>
      <c r="L59"/>
      <c r="M59"/>
      <c r="N59"/>
      <c r="O59"/>
      <c r="P59"/>
      <c r="Q59"/>
      <c r="R59"/>
      <c r="S59"/>
      <c r="T59"/>
      <c r="U59"/>
      <c r="V59">
        <v>1</v>
      </c>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10.5" customHeight="1">
      <c r="A60"/>
      <c r="B60"/>
      <c r="C60"/>
      <c r="D60"/>
      <c r="E60"/>
      <c r="F60"/>
      <c r="G60"/>
      <c r="H60"/>
      <c r="I60"/>
      <c r="J60"/>
      <c r="K60"/>
      <c r="L60"/>
      <c r="M60"/>
      <c r="N60"/>
      <c r="O60"/>
      <c r="P60"/>
      <c r="Q60"/>
      <c r="R60"/>
      <c r="S60"/>
      <c r="T60"/>
      <c r="U60"/>
      <c r="V60">
        <v>1</v>
      </c>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10.5" customHeight="1">
      <c r="A61"/>
      <c r="B61"/>
      <c r="C61"/>
      <c r="D61"/>
      <c r="E61"/>
      <c r="F61"/>
      <c r="G61"/>
      <c r="H61"/>
      <c r="I61"/>
      <c r="J61"/>
      <c r="K61"/>
      <c r="L61"/>
      <c r="M61"/>
      <c r="N61"/>
      <c r="O61"/>
      <c r="P61"/>
      <c r="Q61"/>
      <c r="R61"/>
      <c r="S61"/>
      <c r="T61"/>
      <c r="U61"/>
      <c r="V61">
        <v>1</v>
      </c>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0.5" customHeight="1">
      <c r="A62"/>
      <c r="B62"/>
      <c r="C62"/>
      <c r="D62"/>
      <c r="E62"/>
      <c r="F62"/>
      <c r="G62"/>
      <c r="H62"/>
      <c r="I62"/>
      <c r="J62"/>
      <c r="K62"/>
      <c r="L62"/>
      <c r="M62"/>
      <c r="N62"/>
      <c r="O62"/>
      <c r="P62"/>
      <c r="Q62"/>
      <c r="R62"/>
      <c r="S62"/>
      <c r="T62"/>
      <c r="U62"/>
      <c r="V62">
        <v>1</v>
      </c>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0.5" customHeight="1">
      <c r="A63"/>
      <c r="B63"/>
      <c r="C63"/>
      <c r="D63"/>
      <c r="E63"/>
      <c r="F63"/>
      <c r="G63"/>
      <c r="H63"/>
      <c r="I63"/>
      <c r="J63"/>
      <c r="K63"/>
      <c r="L63"/>
      <c r="M63"/>
      <c r="N63"/>
      <c r="O63"/>
      <c r="P63"/>
      <c r="Q63"/>
      <c r="R63"/>
      <c r="S63"/>
      <c r="T63"/>
      <c r="U63"/>
      <c r="V63">
        <v>1</v>
      </c>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0.5" customHeight="1">
      <c r="A64"/>
      <c r="B64"/>
      <c r="C64"/>
      <c r="D64"/>
      <c r="E64"/>
      <c r="F64"/>
      <c r="G64"/>
      <c r="H64"/>
      <c r="I64"/>
      <c r="J64"/>
      <c r="K64"/>
      <c r="L64"/>
      <c r="M64"/>
      <c r="N64"/>
      <c r="O64"/>
      <c r="P64"/>
      <c r="Q64"/>
      <c r="R64"/>
      <c r="S64"/>
      <c r="T64"/>
      <c r="U64"/>
      <c r="V64">
        <v>1</v>
      </c>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0.5" customHeight="1">
      <c r="A65"/>
      <c r="B65"/>
      <c r="C65"/>
      <c r="D65"/>
      <c r="E65"/>
      <c r="F65"/>
      <c r="G65"/>
      <c r="H65"/>
      <c r="I65"/>
      <c r="J65"/>
      <c r="K65"/>
      <c r="L65"/>
      <c r="M65"/>
      <c r="N65"/>
      <c r="O65"/>
      <c r="P65"/>
      <c r="Q65"/>
      <c r="R65"/>
      <c r="S65"/>
      <c r="T65"/>
      <c r="U65"/>
      <c r="V65">
        <v>1</v>
      </c>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0.5" customHeight="1">
      <c r="A66"/>
      <c r="B66"/>
      <c r="C66"/>
      <c r="D66"/>
      <c r="E66"/>
      <c r="F66"/>
      <c r="G66"/>
      <c r="H66"/>
      <c r="I66"/>
      <c r="J66"/>
      <c r="K66"/>
      <c r="L66"/>
      <c r="M66"/>
      <c r="N66"/>
      <c r="O66"/>
      <c r="P66"/>
      <c r="Q66"/>
      <c r="R66"/>
      <c r="S66"/>
      <c r="T66"/>
      <c r="U66"/>
      <c r="V66">
        <v>1</v>
      </c>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0.5" customHeight="1">
      <c r="A67"/>
      <c r="B67"/>
      <c r="C67"/>
      <c r="D67"/>
      <c r="E67"/>
      <c r="F67"/>
      <c r="G67"/>
      <c r="H67"/>
      <c r="I67"/>
      <c r="J67"/>
      <c r="K67"/>
      <c r="L67"/>
      <c r="M67"/>
      <c r="N67"/>
      <c r="O67"/>
      <c r="P67"/>
      <c r="Q67"/>
      <c r="R67"/>
      <c r="S67"/>
      <c r="T67"/>
      <c r="U67"/>
      <c r="V67">
        <v>1</v>
      </c>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0.5" customHeight="1">
      <c r="A68"/>
      <c r="B68"/>
      <c r="C68"/>
      <c r="D68"/>
      <c r="E68"/>
      <c r="F68"/>
      <c r="G68"/>
      <c r="H68"/>
      <c r="I68"/>
      <c r="J68"/>
      <c r="K68"/>
      <c r="L68"/>
      <c r="M68"/>
      <c r="N68"/>
      <c r="O68"/>
      <c r="P68"/>
      <c r="Q68"/>
      <c r="R68"/>
      <c r="S68"/>
      <c r="T68"/>
      <c r="U68"/>
      <c r="V68">
        <v>1</v>
      </c>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0.5" customHeight="1">
      <c r="A69"/>
      <c r="B69"/>
      <c r="C69"/>
      <c r="D69"/>
      <c r="E69"/>
      <c r="F69"/>
      <c r="G69"/>
      <c r="H69"/>
      <c r="I69"/>
      <c r="J69"/>
      <c r="K69"/>
      <c r="L69"/>
      <c r="M69"/>
      <c r="N69"/>
      <c r="O69"/>
      <c r="P69"/>
      <c r="Q69"/>
      <c r="R69"/>
      <c r="S69"/>
      <c r="T69"/>
      <c r="U69"/>
      <c r="V69">
        <v>1</v>
      </c>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0.5" customHeight="1">
      <c r="A70"/>
      <c r="B70"/>
      <c r="C70"/>
      <c r="D70"/>
      <c r="E70"/>
      <c r="F70"/>
      <c r="G70"/>
      <c r="H70"/>
      <c r="I70"/>
      <c r="J70"/>
      <c r="K70"/>
      <c r="L70"/>
      <c r="M70"/>
      <c r="N70"/>
      <c r="O70"/>
      <c r="P70"/>
      <c r="Q70"/>
      <c r="R70"/>
      <c r="S70"/>
      <c r="T70"/>
      <c r="U70"/>
      <c r="V70">
        <v>1</v>
      </c>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0.5" customHeight="1">
      <c r="A71"/>
      <c r="B71"/>
      <c r="C71"/>
      <c r="D71"/>
      <c r="E71"/>
      <c r="F71"/>
      <c r="G71"/>
      <c r="H71"/>
      <c r="I71"/>
      <c r="J71"/>
      <c r="K71"/>
      <c r="L71"/>
      <c r="M71"/>
      <c r="N71"/>
      <c r="O71"/>
      <c r="P71"/>
      <c r="Q71"/>
      <c r="R71"/>
      <c r="S71"/>
      <c r="T71"/>
      <c r="U71"/>
      <c r="V71">
        <v>1</v>
      </c>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0.5" customHeight="1">
      <c r="A72"/>
      <c r="B72"/>
      <c r="C72"/>
      <c r="D72"/>
      <c r="E72"/>
      <c r="F72"/>
      <c r="G72"/>
      <c r="H72"/>
      <c r="I72"/>
      <c r="J72"/>
      <c r="K72"/>
      <c r="L72"/>
      <c r="M72"/>
      <c r="N72"/>
      <c r="O72"/>
      <c r="P72"/>
      <c r="Q72"/>
      <c r="R72"/>
      <c r="S72"/>
      <c r="T72"/>
      <c r="U72"/>
      <c r="V72">
        <v>1</v>
      </c>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10.5" customHeight="1">
      <c r="A73"/>
      <c r="B73"/>
      <c r="C73"/>
      <c r="D73"/>
      <c r="E73"/>
      <c r="F73"/>
      <c r="G73"/>
      <c r="H73"/>
      <c r="I73"/>
      <c r="J73"/>
      <c r="K73"/>
      <c r="L73"/>
      <c r="M73"/>
      <c r="N73"/>
      <c r="O73"/>
      <c r="P73"/>
      <c r="Q73"/>
      <c r="R73"/>
      <c r="S73"/>
      <c r="T73"/>
      <c r="U73"/>
      <c r="V73">
        <v>1</v>
      </c>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10.5" customHeight="1">
      <c r="A74"/>
      <c r="B74"/>
      <c r="C74"/>
      <c r="D74"/>
      <c r="E74"/>
      <c r="F74"/>
      <c r="G74"/>
      <c r="H74"/>
      <c r="I74"/>
      <c r="J74"/>
      <c r="K74"/>
      <c r="L74"/>
      <c r="M74"/>
      <c r="N74"/>
      <c r="O74"/>
      <c r="P74"/>
      <c r="Q74"/>
      <c r="R74"/>
      <c r="S74"/>
      <c r="T74"/>
      <c r="U74"/>
      <c r="V74">
        <v>1</v>
      </c>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10.5" customHeight="1">
      <c r="A75"/>
      <c r="B75"/>
      <c r="C75"/>
      <c r="D75"/>
      <c r="E75"/>
      <c r="F75"/>
      <c r="G75"/>
      <c r="H75"/>
      <c r="I75"/>
      <c r="J75"/>
      <c r="K75"/>
      <c r="L75"/>
      <c r="M75"/>
      <c r="N75"/>
      <c r="O75"/>
      <c r="P75"/>
      <c r="Q75"/>
      <c r="R75"/>
      <c r="S75"/>
      <c r="T75"/>
      <c r="U75"/>
      <c r="V75">
        <v>1</v>
      </c>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10.5" customHeight="1">
      <c r="A76"/>
      <c r="B76"/>
      <c r="C76"/>
      <c r="D76"/>
      <c r="E76"/>
      <c r="F76"/>
      <c r="G76"/>
      <c r="H76"/>
      <c r="I76"/>
      <c r="J76"/>
      <c r="K76"/>
      <c r="L76"/>
      <c r="M76"/>
      <c r="N76"/>
      <c r="O76"/>
      <c r="P76"/>
      <c r="Q76"/>
      <c r="R76"/>
      <c r="S76"/>
      <c r="T76"/>
      <c r="U76"/>
      <c r="V76">
        <v>1</v>
      </c>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10.5" customHeight="1">
      <c r="A77"/>
      <c r="B77"/>
      <c r="C77"/>
      <c r="D77"/>
      <c r="E77"/>
      <c r="F77"/>
      <c r="G77"/>
      <c r="H77"/>
      <c r="I77"/>
      <c r="J77"/>
      <c r="K77"/>
      <c r="L77"/>
      <c r="M77"/>
      <c r="N77"/>
      <c r="O77"/>
      <c r="P77"/>
      <c r="Q77"/>
      <c r="R77"/>
      <c r="S77"/>
      <c r="T77"/>
      <c r="U77"/>
      <c r="V77">
        <v>1</v>
      </c>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10.5" customHeight="1">
      <c r="A78"/>
      <c r="B78"/>
      <c r="C78"/>
      <c r="D78"/>
      <c r="E78"/>
      <c r="F78"/>
      <c r="G78"/>
      <c r="H78"/>
      <c r="I78"/>
      <c r="J78"/>
      <c r="K78"/>
      <c r="L78"/>
      <c r="M78"/>
      <c r="N78"/>
      <c r="O78"/>
      <c r="P78"/>
      <c r="Q78"/>
      <c r="R78"/>
      <c r="S78"/>
      <c r="T78"/>
      <c r="U78"/>
      <c r="V78">
        <v>1</v>
      </c>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10.5" customHeight="1">
      <c r="A79"/>
      <c r="B79"/>
      <c r="C79"/>
      <c r="D79"/>
      <c r="E79"/>
      <c r="F79"/>
      <c r="G79"/>
      <c r="H79"/>
      <c r="I79"/>
      <c r="J79"/>
      <c r="K79"/>
      <c r="L79"/>
      <c r="M79"/>
      <c r="N79"/>
      <c r="O79"/>
      <c r="P79"/>
      <c r="Q79"/>
      <c r="R79"/>
      <c r="S79"/>
      <c r="T79"/>
      <c r="U79"/>
      <c r="V79">
        <v>1</v>
      </c>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10.5" customHeight="1">
      <c r="A80"/>
      <c r="B80"/>
      <c r="C80"/>
      <c r="D80"/>
      <c r="E80"/>
      <c r="F80"/>
      <c r="G80"/>
      <c r="H80"/>
      <c r="I80"/>
      <c r="J80"/>
      <c r="K80"/>
      <c r="L80"/>
      <c r="M80"/>
      <c r="N80"/>
      <c r="O80"/>
      <c r="P80"/>
      <c r="Q80"/>
      <c r="R80"/>
      <c r="S80"/>
      <c r="T80"/>
      <c r="U80"/>
      <c r="V80">
        <v>1</v>
      </c>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10.5" customHeight="1">
      <c r="A81"/>
      <c r="B81"/>
      <c r="C81"/>
      <c r="D81"/>
      <c r="E81"/>
      <c r="F81"/>
      <c r="G81"/>
      <c r="H81"/>
      <c r="I81"/>
      <c r="J81"/>
      <c r="K81"/>
      <c r="L81"/>
      <c r="M81"/>
      <c r="N81"/>
      <c r="O81"/>
      <c r="P81"/>
      <c r="Q81"/>
      <c r="R81"/>
      <c r="S81"/>
      <c r="T81"/>
      <c r="U81"/>
      <c r="V81">
        <v>1</v>
      </c>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10.5" customHeight="1">
      <c r="A82"/>
      <c r="B82"/>
      <c r="C82"/>
      <c r="D82"/>
      <c r="E82"/>
      <c r="F82"/>
      <c r="G82"/>
      <c r="H82"/>
      <c r="I82"/>
      <c r="J82"/>
      <c r="K82"/>
      <c r="L82"/>
      <c r="M82"/>
      <c r="N82"/>
      <c r="O82"/>
      <c r="P82"/>
      <c r="Q82"/>
      <c r="R82"/>
      <c r="S82"/>
      <c r="T82"/>
      <c r="U82"/>
      <c r="V82">
        <v>1</v>
      </c>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10.5" customHeight="1">
      <c r="A83"/>
      <c r="B83"/>
      <c r="C83"/>
      <c r="D83"/>
      <c r="E83"/>
      <c r="F83"/>
      <c r="G83"/>
      <c r="H83"/>
      <c r="I83"/>
      <c r="J83"/>
      <c r="K83"/>
      <c r="L83"/>
      <c r="M83"/>
      <c r="N83"/>
      <c r="O83"/>
      <c r="P83"/>
      <c r="Q83"/>
      <c r="R83"/>
      <c r="S83"/>
      <c r="T83"/>
      <c r="U83"/>
      <c r="V83">
        <v>1</v>
      </c>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10.5" customHeight="1">
      <c r="A84"/>
      <c r="B84"/>
      <c r="C84"/>
      <c r="D84"/>
      <c r="E84"/>
      <c r="F84"/>
      <c r="G84"/>
      <c r="H84"/>
      <c r="I84"/>
      <c r="J84"/>
      <c r="K84"/>
      <c r="L84"/>
      <c r="M84"/>
      <c r="N84"/>
      <c r="O84"/>
      <c r="P84"/>
      <c r="Q84"/>
      <c r="R84"/>
      <c r="S84"/>
      <c r="T84"/>
      <c r="U84"/>
      <c r="V84">
        <v>1</v>
      </c>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10.5" customHeight="1">
      <c r="A85"/>
      <c r="B85"/>
      <c r="C85"/>
      <c r="D85"/>
      <c r="E85"/>
      <c r="F85"/>
      <c r="G85"/>
      <c r="H85"/>
      <c r="I85"/>
      <c r="J85"/>
      <c r="K85"/>
      <c r="L85"/>
      <c r="M85"/>
      <c r="N85"/>
      <c r="O85"/>
      <c r="P85"/>
      <c r="Q85"/>
      <c r="R85"/>
      <c r="S85"/>
      <c r="T85"/>
      <c r="U85"/>
      <c r="V85">
        <v>1</v>
      </c>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10.5" customHeight="1">
      <c r="A86"/>
      <c r="B86"/>
      <c r="C86"/>
      <c r="D86"/>
      <c r="E86"/>
      <c r="F86"/>
      <c r="G86"/>
      <c r="H86"/>
      <c r="I86"/>
      <c r="J86"/>
      <c r="K86"/>
      <c r="L86"/>
      <c r="M86"/>
      <c r="N86"/>
      <c r="O86"/>
      <c r="P86"/>
      <c r="Q86"/>
      <c r="R86"/>
      <c r="S86"/>
      <c r="T86"/>
      <c r="U86"/>
      <c r="V86">
        <v>1</v>
      </c>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10.5" customHeight="1">
      <c r="A87"/>
      <c r="B87"/>
      <c r="C87"/>
      <c r="D87"/>
      <c r="E87"/>
      <c r="F87"/>
      <c r="G87"/>
      <c r="H87"/>
      <c r="I87"/>
      <c r="J87"/>
      <c r="K87"/>
      <c r="L87"/>
      <c r="M87"/>
      <c r="N87"/>
      <c r="O87"/>
      <c r="P87"/>
      <c r="Q87"/>
      <c r="R87"/>
      <c r="S87"/>
      <c r="T87"/>
      <c r="U87"/>
      <c r="V87">
        <v>1</v>
      </c>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10.5" customHeight="1">
      <c r="A88"/>
      <c r="B88"/>
      <c r="C88"/>
      <c r="D88"/>
      <c r="E88"/>
      <c r="F88"/>
      <c r="G88"/>
      <c r="H88"/>
      <c r="I88"/>
      <c r="J88"/>
      <c r="K88"/>
      <c r="L88"/>
      <c r="M88"/>
      <c r="N88"/>
      <c r="O88"/>
      <c r="P88"/>
      <c r="Q88"/>
      <c r="R88"/>
      <c r="S88"/>
      <c r="T88"/>
      <c r="U88"/>
      <c r="V88">
        <v>1</v>
      </c>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10.5" customHeight="1">
      <c r="A89"/>
      <c r="B89"/>
      <c r="C89"/>
      <c r="D89"/>
      <c r="E89"/>
      <c r="F89"/>
      <c r="G89"/>
      <c r="H89"/>
      <c r="I89"/>
      <c r="J89"/>
      <c r="K89"/>
      <c r="L89"/>
      <c r="M89"/>
      <c r="N89"/>
      <c r="O89"/>
      <c r="P89"/>
      <c r="Q89"/>
      <c r="R89"/>
      <c r="S89"/>
      <c r="T89"/>
      <c r="U89"/>
      <c r="V89">
        <v>1</v>
      </c>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10.5" customHeight="1">
      <c r="A90"/>
      <c r="B90"/>
      <c r="C90"/>
      <c r="D90"/>
      <c r="E90"/>
      <c r="F90"/>
      <c r="G90"/>
      <c r="H90"/>
      <c r="I90"/>
      <c r="J90"/>
      <c r="K90"/>
      <c r="L90"/>
      <c r="M90"/>
      <c r="N90"/>
      <c r="O90"/>
      <c r="P90"/>
      <c r="Q90"/>
      <c r="R90"/>
      <c r="S90"/>
      <c r="T90"/>
      <c r="U90"/>
      <c r="V90">
        <v>1</v>
      </c>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10.5" customHeight="1">
      <c r="A91"/>
      <c r="B91"/>
      <c r="C91"/>
      <c r="D91"/>
      <c r="E91"/>
      <c r="F91"/>
      <c r="G91"/>
      <c r="H91"/>
      <c r="I91"/>
      <c r="J91"/>
      <c r="K91"/>
      <c r="L91"/>
      <c r="M91"/>
      <c r="N91"/>
      <c r="O91"/>
      <c r="P91"/>
      <c r="Q91"/>
      <c r="R91"/>
      <c r="S91"/>
      <c r="T91"/>
      <c r="U91"/>
      <c r="V91">
        <v>1</v>
      </c>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10.5" customHeight="1">
      <c r="A92"/>
      <c r="B92"/>
      <c r="C92"/>
      <c r="D92"/>
      <c r="E92"/>
      <c r="F92"/>
      <c r="G92"/>
      <c r="H92"/>
      <c r="I92"/>
      <c r="J92"/>
      <c r="K92"/>
      <c r="L92"/>
      <c r="M92"/>
      <c r="N92"/>
      <c r="O92"/>
      <c r="P92"/>
      <c r="Q92"/>
      <c r="R92"/>
      <c r="S92"/>
      <c r="T92"/>
      <c r="U92"/>
      <c r="V92">
        <v>1</v>
      </c>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10.5" customHeight="1">
      <c r="A93"/>
      <c r="B93"/>
      <c r="C93"/>
      <c r="D93"/>
      <c r="E93"/>
      <c r="F93"/>
      <c r="G93"/>
      <c r="H93"/>
      <c r="I93"/>
      <c r="J93"/>
      <c r="K93"/>
      <c r="L93"/>
      <c r="M93"/>
      <c r="N93"/>
      <c r="O93"/>
      <c r="P93"/>
      <c r="Q93"/>
      <c r="R93"/>
      <c r="S93"/>
      <c r="T93"/>
      <c r="U93"/>
      <c r="V93">
        <v>1</v>
      </c>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10.5" customHeight="1">
      <c r="A94"/>
      <c r="B94"/>
      <c r="C94"/>
      <c r="D94"/>
      <c r="E94"/>
      <c r="F94"/>
      <c r="G94"/>
      <c r="H94"/>
      <c r="I94"/>
      <c r="J94"/>
      <c r="K94"/>
      <c r="L94"/>
      <c r="M94"/>
      <c r="N94"/>
      <c r="O94"/>
      <c r="P94"/>
      <c r="Q94"/>
      <c r="R94"/>
      <c r="S94"/>
      <c r="T94"/>
      <c r="U94"/>
      <c r="V94">
        <v>1</v>
      </c>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10.5" customHeight="1">
      <c r="A95"/>
      <c r="B95"/>
      <c r="C95"/>
      <c r="D95"/>
      <c r="E95"/>
      <c r="F95"/>
      <c r="G95"/>
      <c r="H95"/>
      <c r="I95"/>
      <c r="J95"/>
      <c r="K95"/>
      <c r="L95"/>
      <c r="M95"/>
      <c r="N95"/>
      <c r="O95"/>
      <c r="P95"/>
      <c r="Q95"/>
      <c r="R95"/>
      <c r="S95"/>
      <c r="T95"/>
      <c r="U95"/>
      <c r="V95">
        <v>1</v>
      </c>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10.5" customHeight="1">
      <c r="A96"/>
      <c r="B96"/>
      <c r="C96"/>
      <c r="D96"/>
      <c r="E96"/>
      <c r="F96"/>
      <c r="G96"/>
      <c r="H96"/>
      <c r="I96"/>
      <c r="J96"/>
      <c r="K96"/>
      <c r="L96"/>
      <c r="M96"/>
      <c r="N96"/>
      <c r="O96"/>
      <c r="P96"/>
      <c r="Q96"/>
      <c r="R96"/>
      <c r="S96"/>
      <c r="T96"/>
      <c r="U96"/>
      <c r="V96">
        <v>1</v>
      </c>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10.5" customHeight="1">
      <c r="A97"/>
      <c r="B97"/>
      <c r="C97"/>
      <c r="D97"/>
      <c r="E97"/>
      <c r="F97"/>
      <c r="G97"/>
      <c r="H97"/>
      <c r="I97"/>
      <c r="J97"/>
      <c r="K97"/>
      <c r="L97"/>
      <c r="M97"/>
      <c r="N97"/>
      <c r="O97"/>
      <c r="P97"/>
      <c r="Q97"/>
      <c r="R97"/>
      <c r="S97"/>
      <c r="T97"/>
      <c r="U97"/>
      <c r="V97">
        <v>1</v>
      </c>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10.5" customHeight="1">
      <c r="A98"/>
      <c r="B98"/>
      <c r="C98"/>
      <c r="D98"/>
      <c r="E98"/>
      <c r="F98"/>
      <c r="G98"/>
      <c r="H98"/>
      <c r="I98"/>
      <c r="J98"/>
      <c r="K98"/>
      <c r="L98"/>
      <c r="M98"/>
      <c r="N98"/>
      <c r="O98"/>
      <c r="P98"/>
      <c r="Q98"/>
      <c r="R98"/>
      <c r="S98"/>
      <c r="T98"/>
      <c r="U98"/>
      <c r="V98">
        <v>1</v>
      </c>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10.5" customHeight="1">
      <c r="A99"/>
      <c r="B99"/>
      <c r="C99"/>
      <c r="D99"/>
      <c r="E99"/>
      <c r="F99"/>
      <c r="G99"/>
      <c r="H99"/>
      <c r="I99"/>
      <c r="J99"/>
      <c r="K99"/>
      <c r="L99"/>
      <c r="M99"/>
      <c r="N99"/>
      <c r="O99"/>
      <c r="P99"/>
      <c r="Q99"/>
      <c r="R99"/>
      <c r="S99"/>
      <c r="T99"/>
      <c r="U99"/>
      <c r="V99">
        <v>1</v>
      </c>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10.5" customHeight="1">
      <c r="A100"/>
      <c r="B100"/>
      <c r="C100"/>
      <c r="D100"/>
      <c r="E100"/>
      <c r="F100"/>
      <c r="G100"/>
      <c r="H100"/>
      <c r="I100"/>
      <c r="J100"/>
      <c r="K100"/>
      <c r="L100"/>
      <c r="M100"/>
      <c r="N100"/>
      <c r="O100"/>
      <c r="P100"/>
      <c r="Q100"/>
      <c r="R100"/>
      <c r="S100"/>
      <c r="T100"/>
      <c r="U100"/>
      <c r="V100">
        <v>1</v>
      </c>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10.5" customHeight="1">
      <c r="A101"/>
      <c r="B101"/>
      <c r="C101"/>
      <c r="D101"/>
      <c r="E101"/>
      <c r="F101"/>
      <c r="G101"/>
      <c r="H101"/>
      <c r="I101"/>
      <c r="J101"/>
      <c r="K101"/>
      <c r="L101"/>
      <c r="M101"/>
      <c r="N101"/>
      <c r="O101"/>
      <c r="P101"/>
      <c r="Q101"/>
      <c r="R101"/>
      <c r="S101"/>
      <c r="T101"/>
      <c r="U101"/>
      <c r="V101">
        <v>1</v>
      </c>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10.5" customHeight="1">
      <c r="A102"/>
      <c r="B102"/>
      <c r="C102"/>
      <c r="D102"/>
      <c r="E102"/>
      <c r="F102"/>
      <c r="G102"/>
      <c r="H102"/>
      <c r="I102"/>
      <c r="J102"/>
      <c r="K102"/>
      <c r="L102"/>
      <c r="M102"/>
      <c r="N102"/>
      <c r="O102" s="187"/>
      <c r="P102"/>
      <c r="Q102"/>
      <c r="R102"/>
      <c r="S102" s="236"/>
      <c r="T102" s="5"/>
      <c r="U102"/>
      <c r="V102">
        <v>1</v>
      </c>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10.5" customHeight="1">
      <c r="A103"/>
      <c r="B103"/>
      <c r="C103"/>
      <c r="D103"/>
      <c r="E103"/>
      <c r="F103"/>
      <c r="G103"/>
      <c r="H103"/>
      <c r="I103"/>
      <c r="J103"/>
      <c r="K103"/>
      <c r="L103"/>
      <c r="M103"/>
      <c r="N103"/>
      <c r="O103"/>
      <c r="P103"/>
      <c r="Q103"/>
      <c r="R103"/>
      <c r="S103"/>
      <c r="T103"/>
      <c r="U103"/>
      <c r="V103">
        <v>1</v>
      </c>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10.5" customHeight="1">
      <c r="A104" s="56"/>
      <c r="B104"/>
      <c r="C104" s="28"/>
      <c r="D104"/>
      <c r="E104"/>
      <c r="F104"/>
      <c r="G104"/>
      <c r="H104"/>
      <c r="I104"/>
      <c r="J104"/>
      <c r="K104"/>
      <c r="L104"/>
      <c r="M104"/>
      <c r="N104"/>
      <c r="O104"/>
      <c r="P104"/>
      <c r="Q104"/>
      <c r="R104"/>
      <c r="S104"/>
      <c r="T104"/>
      <c r="U104"/>
      <c r="V104">
        <v>1</v>
      </c>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10.5" customHeight="1">
      <c r="A105"/>
      <c r="B105"/>
      <c r="C105"/>
      <c r="D105"/>
      <c r="E105"/>
      <c r="F105"/>
      <c r="G105"/>
      <c r="H105"/>
      <c r="I105"/>
      <c r="J105"/>
      <c r="K105"/>
      <c r="L105"/>
      <c r="M105"/>
      <c r="N105"/>
      <c r="O105"/>
      <c r="P105"/>
      <c r="Q105"/>
      <c r="R105"/>
      <c r="S105"/>
      <c r="T105"/>
      <c r="U105"/>
      <c r="V105">
        <v>1</v>
      </c>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10.5" customHeight="1">
      <c r="A106"/>
      <c r="B106"/>
      <c r="C106"/>
      <c r="D106"/>
      <c r="E106"/>
      <c r="F106"/>
      <c r="G106"/>
      <c r="H106"/>
      <c r="I106"/>
      <c r="J106"/>
      <c r="K106"/>
      <c r="L106" s="5"/>
      <c r="M106" s="5"/>
      <c r="N106"/>
      <c r="O106"/>
      <c r="P106" s="5"/>
      <c r="Q106"/>
      <c r="R106"/>
      <c r="S106"/>
      <c r="T106"/>
      <c r="U106"/>
      <c r="V106">
        <v>1</v>
      </c>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10.5" customHeight="1">
      <c r="A107"/>
      <c r="B107"/>
      <c r="C107"/>
      <c r="D107" s="8"/>
      <c r="E107"/>
      <c r="F107"/>
      <c r="G107"/>
      <c r="H107"/>
      <c r="I107"/>
      <c r="J107"/>
      <c r="K107"/>
      <c r="L107"/>
      <c r="M107"/>
      <c r="N107"/>
      <c r="O107"/>
      <c r="P107"/>
      <c r="Q107"/>
      <c r="R107"/>
      <c r="S107"/>
      <c r="T107"/>
      <c r="U107"/>
      <c r="V107">
        <v>1</v>
      </c>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10.5" customHeight="1">
      <c r="A108"/>
      <c r="B108"/>
      <c r="C108"/>
      <c r="D108"/>
      <c r="E108"/>
      <c r="F108"/>
      <c r="G108" s="49"/>
      <c r="H108"/>
      <c r="I108" s="49"/>
      <c r="J108"/>
      <c r="K108"/>
      <c r="L108"/>
      <c r="M108"/>
      <c r="N108"/>
      <c r="O108"/>
      <c r="P108"/>
      <c r="Q108"/>
      <c r="R108"/>
      <c r="S108"/>
      <c r="T108"/>
      <c r="U108"/>
      <c r="V108">
        <v>1</v>
      </c>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10.5" customHeight="1">
      <c r="A109"/>
      <c r="B109"/>
      <c r="C109"/>
      <c r="D109" s="5"/>
      <c r="E109"/>
      <c r="F109"/>
      <c r="G109" s="49"/>
      <c r="H109"/>
      <c r="I109" s="49"/>
      <c r="J109"/>
      <c r="K109"/>
      <c r="L109"/>
      <c r="M109"/>
      <c r="N109"/>
      <c r="O109"/>
      <c r="P109"/>
      <c r="Q109"/>
      <c r="R109"/>
      <c r="S109"/>
      <c r="T109"/>
      <c r="U109"/>
      <c r="V109">
        <v>1</v>
      </c>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10.5" customHeight="1">
      <c r="A110"/>
      <c r="B110"/>
      <c r="C110"/>
      <c r="D110"/>
      <c r="E110"/>
      <c r="F110"/>
      <c r="G110"/>
      <c r="H110"/>
      <c r="I110"/>
      <c r="J110"/>
      <c r="K110"/>
      <c r="L110"/>
      <c r="M110"/>
      <c r="N110"/>
      <c r="O110"/>
      <c r="P110" s="5"/>
      <c r="Q110"/>
      <c r="R110"/>
      <c r="S110"/>
      <c r="T110"/>
      <c r="U110"/>
      <c r="V110">
        <v>1</v>
      </c>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10.5" customHeight="1">
      <c r="A111"/>
      <c r="B111"/>
      <c r="C111"/>
      <c r="D111"/>
      <c r="E111"/>
      <c r="F111"/>
      <c r="G111"/>
      <c r="H111"/>
      <c r="I111"/>
      <c r="J111"/>
      <c r="K111"/>
      <c r="L111"/>
      <c r="M111"/>
      <c r="N111"/>
      <c r="O111"/>
      <c r="P111" s="5"/>
      <c r="Q111"/>
      <c r="R111"/>
      <c r="S111"/>
      <c r="T111"/>
      <c r="U111"/>
      <c r="V111">
        <v>1</v>
      </c>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10.5" customHeight="1">
      <c r="A112"/>
      <c r="B112"/>
      <c r="C112"/>
      <c r="D112"/>
      <c r="E112"/>
      <c r="F112"/>
      <c r="G112"/>
      <c r="H112"/>
      <c r="I112"/>
      <c r="J112"/>
      <c r="K112"/>
      <c r="L112"/>
      <c r="M112"/>
      <c r="N112"/>
      <c r="O112"/>
      <c r="P112" s="5"/>
      <c r="Q112"/>
      <c r="R112"/>
      <c r="S112"/>
      <c r="T112"/>
      <c r="U112"/>
      <c r="V112">
        <v>1</v>
      </c>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10.5" customHeight="1">
      <c r="A113"/>
      <c r="B113"/>
      <c r="C113"/>
      <c r="D113"/>
      <c r="E113"/>
      <c r="F113"/>
      <c r="G113"/>
      <c r="H113"/>
      <c r="I113"/>
      <c r="J113"/>
      <c r="K113"/>
      <c r="L113"/>
      <c r="M113"/>
      <c r="N113"/>
      <c r="O113"/>
      <c r="P113" s="5"/>
      <c r="Q113"/>
      <c r="R113"/>
      <c r="S113"/>
      <c r="T113"/>
      <c r="U113"/>
      <c r="V113">
        <v>1</v>
      </c>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10.5" customHeight="1">
      <c r="A114"/>
      <c r="B114"/>
      <c r="C114"/>
      <c r="D114"/>
      <c r="E114"/>
      <c r="F114" s="37"/>
      <c r="G114" s="38"/>
      <c r="H114" s="39"/>
      <c r="I114"/>
      <c r="J114"/>
      <c r="K114"/>
      <c r="L114"/>
      <c r="M114"/>
      <c r="N114"/>
      <c r="O114"/>
      <c r="P114" s="5"/>
      <c r="Q114" s="38"/>
      <c r="R114" s="39"/>
      <c r="S114"/>
      <c r="T114"/>
      <c r="U114"/>
      <c r="V114">
        <v>1</v>
      </c>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10.5" customHeight="1">
      <c r="A115" s="5"/>
      <c r="B115"/>
      <c r="C115"/>
      <c r="D115"/>
      <c r="E115"/>
      <c r="F115"/>
      <c r="G115" s="40"/>
      <c r="H115" s="5"/>
      <c r="I115"/>
      <c r="J115"/>
      <c r="K115" s="5"/>
      <c r="L115"/>
      <c r="M115"/>
      <c r="N115"/>
      <c r="O115"/>
      <c r="P115" s="5"/>
      <c r="Q115" s="5"/>
      <c r="R115" s="5"/>
      <c r="S115"/>
      <c r="T115"/>
      <c r="U115"/>
      <c r="V115">
        <v>1</v>
      </c>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10.5" customHeight="1">
      <c r="A116" s="5"/>
      <c r="B116"/>
      <c r="C116"/>
      <c r="D116"/>
      <c r="E116"/>
      <c r="F116"/>
      <c r="G116" s="40"/>
      <c r="H116" s="5"/>
      <c r="I116"/>
      <c r="J116"/>
      <c r="K116"/>
      <c r="L116"/>
      <c r="M116"/>
      <c r="N116"/>
      <c r="O116"/>
      <c r="P116" s="5"/>
      <c r="Q116" s="5"/>
      <c r="R116" s="5"/>
      <c r="S116"/>
      <c r="T116"/>
      <c r="U116"/>
      <c r="V116">
        <v>1</v>
      </c>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10.5" customHeight="1">
      <c r="A117" s="5"/>
      <c r="B117"/>
      <c r="C117"/>
      <c r="D117"/>
      <c r="E117"/>
      <c r="F117"/>
      <c r="G117" s="40"/>
      <c r="H117" s="5"/>
      <c r="I117"/>
      <c r="J117"/>
      <c r="K117"/>
      <c r="L117"/>
      <c r="M117"/>
      <c r="N117"/>
      <c r="O117"/>
      <c r="P117" s="5"/>
      <c r="Q117" s="5"/>
      <c r="R117" s="5"/>
      <c r="S117"/>
      <c r="T117"/>
      <c r="U117"/>
      <c r="V117">
        <v>1</v>
      </c>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10.5" customHeight="1">
      <c r="A118"/>
      <c r="B118"/>
      <c r="C118"/>
      <c r="D118"/>
      <c r="E118"/>
      <c r="F118"/>
      <c r="G118"/>
      <c r="H118"/>
      <c r="I118"/>
      <c r="J118"/>
      <c r="K118"/>
      <c r="L118"/>
      <c r="M118" s="42"/>
      <c r="N118"/>
      <c r="O118"/>
      <c r="P118" s="5"/>
      <c r="Q118"/>
      <c r="R118"/>
      <c r="S118"/>
      <c r="T118"/>
      <c r="U118"/>
      <c r="V118">
        <v>1</v>
      </c>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10.5" customHeight="1">
      <c r="A119"/>
      <c r="B119"/>
      <c r="C119"/>
      <c r="D119"/>
      <c r="E119"/>
      <c r="F119"/>
      <c r="G119"/>
      <c r="H119"/>
      <c r="I119"/>
      <c r="J119"/>
      <c r="K119"/>
      <c r="L119"/>
      <c r="M119"/>
      <c r="N119"/>
      <c r="O119"/>
      <c r="P119" s="5"/>
      <c r="Q119"/>
      <c r="R119"/>
      <c r="S119"/>
      <c r="T119"/>
      <c r="U119"/>
      <c r="V119">
        <v>1</v>
      </c>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10.5" customHeight="1">
      <c r="A120"/>
      <c r="B120"/>
      <c r="C120"/>
      <c r="D120"/>
      <c r="E120"/>
      <c r="F120"/>
      <c r="G120"/>
      <c r="H120"/>
      <c r="I120"/>
      <c r="J120"/>
      <c r="K120"/>
      <c r="L120"/>
      <c r="M120"/>
      <c r="N120"/>
      <c r="O120"/>
      <c r="P120" s="5"/>
      <c r="Q120"/>
      <c r="R120"/>
      <c r="S120"/>
      <c r="T120"/>
      <c r="U120"/>
      <c r="V120">
        <v>1</v>
      </c>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10.5" customHeight="1">
      <c r="A121"/>
      <c r="B121" s="49"/>
      <c r="C121"/>
      <c r="D121"/>
      <c r="E121"/>
      <c r="F121"/>
      <c r="G121"/>
      <c r="H121"/>
      <c r="I121"/>
      <c r="J121"/>
      <c r="K121"/>
      <c r="L121" s="49"/>
      <c r="M121"/>
      <c r="N121"/>
      <c r="O121"/>
      <c r="P121" s="5"/>
      <c r="Q121"/>
      <c r="R121"/>
      <c r="S121"/>
      <c r="T121"/>
      <c r="U121"/>
      <c r="V121">
        <v>1</v>
      </c>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10.5" customHeight="1">
      <c r="A122"/>
      <c r="B122"/>
      <c r="C122"/>
      <c r="D122"/>
      <c r="E122"/>
      <c r="F122"/>
      <c r="G122"/>
      <c r="H122"/>
      <c r="I122"/>
      <c r="J122"/>
      <c r="K122"/>
      <c r="L122"/>
      <c r="M122"/>
      <c r="N122"/>
      <c r="O122"/>
      <c r="P122" s="5"/>
      <c r="Q122"/>
      <c r="R122"/>
      <c r="S122"/>
      <c r="T122"/>
      <c r="U122"/>
      <c r="V122">
        <v>1</v>
      </c>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10.5" customHeight="1">
      <c r="A123" s="35"/>
      <c r="B123"/>
      <c r="C123"/>
      <c r="D123"/>
      <c r="E123"/>
      <c r="F123" s="5"/>
      <c r="G123" s="5"/>
      <c r="H123" s="57"/>
      <c r="I123"/>
      <c r="J123"/>
      <c r="K123"/>
      <c r="L123"/>
      <c r="M123"/>
      <c r="N123"/>
      <c r="O123"/>
      <c r="P123"/>
      <c r="Q123"/>
      <c r="R123"/>
      <c r="S123"/>
      <c r="T123"/>
      <c r="U123"/>
      <c r="V123">
        <v>1</v>
      </c>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10.5" customHeight="1">
      <c r="A124" s="35"/>
      <c r="B124"/>
      <c r="C124"/>
      <c r="D124"/>
      <c r="E124"/>
      <c r="F124" s="5"/>
      <c r="G124" s="5"/>
      <c r="H124" s="45"/>
      <c r="I124"/>
      <c r="J124"/>
      <c r="K124"/>
      <c r="L124"/>
      <c r="M124"/>
      <c r="N124"/>
      <c r="O124"/>
      <c r="P124"/>
      <c r="Q124"/>
      <c r="R124"/>
      <c r="S124"/>
      <c r="T124"/>
      <c r="U124"/>
      <c r="V124">
        <v>1</v>
      </c>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10.5" customHeight="1">
      <c r="A125" s="43"/>
      <c r="B125"/>
      <c r="C125"/>
      <c r="D125"/>
      <c r="E125"/>
      <c r="F125" s="5"/>
      <c r="G125" s="5"/>
      <c r="H125" s="45"/>
      <c r="I125"/>
      <c r="J125"/>
      <c r="K125"/>
      <c r="L125"/>
      <c r="M125"/>
      <c r="N125"/>
      <c r="O125"/>
      <c r="P125"/>
      <c r="Q125"/>
      <c r="R125"/>
      <c r="S125"/>
      <c r="T125"/>
      <c r="U125"/>
      <c r="V125">
        <v>1</v>
      </c>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10.5" customHeight="1">
      <c r="A126" s="5"/>
      <c r="B126"/>
      <c r="C126"/>
      <c r="D126"/>
      <c r="E126"/>
      <c r="F126"/>
      <c r="G126"/>
      <c r="H126"/>
      <c r="I126"/>
      <c r="J126"/>
      <c r="K126"/>
      <c r="L126"/>
      <c r="M126"/>
      <c r="N126"/>
      <c r="O126"/>
      <c r="P126"/>
      <c r="Q126"/>
      <c r="R126"/>
      <c r="S126"/>
      <c r="T126"/>
      <c r="U126"/>
      <c r="V126">
        <v>1</v>
      </c>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10.5" customHeight="1">
      <c r="A127"/>
      <c r="B127"/>
      <c r="C127"/>
      <c r="D127"/>
      <c r="E127"/>
      <c r="F127"/>
      <c r="G127"/>
      <c r="H127"/>
      <c r="I127"/>
      <c r="J127"/>
      <c r="K127"/>
      <c r="L127" s="46"/>
      <c r="M127"/>
      <c r="N127"/>
      <c r="O127"/>
      <c r="P127"/>
      <c r="Q127"/>
      <c r="R127"/>
      <c r="S127"/>
      <c r="T127"/>
      <c r="U127"/>
      <c r="V127">
        <v>1</v>
      </c>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10.5" customHeight="1">
      <c r="A128"/>
      <c r="B128"/>
      <c r="C128"/>
      <c r="D128"/>
      <c r="E128"/>
      <c r="F128" s="5"/>
      <c r="G128"/>
      <c r="H128"/>
      <c r="I128"/>
      <c r="J128"/>
      <c r="K128" s="47"/>
      <c r="L128" s="46"/>
      <c r="M128"/>
      <c r="N128" s="48"/>
      <c r="O128" s="49"/>
      <c r="P128"/>
      <c r="Q128"/>
      <c r="R128"/>
      <c r="S128"/>
      <c r="T128"/>
      <c r="U128"/>
      <c r="V128">
        <v>1</v>
      </c>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10.5" customHeight="1">
      <c r="A129"/>
      <c r="B129"/>
      <c r="C129"/>
      <c r="D129"/>
      <c r="E129"/>
      <c r="F129" s="5"/>
      <c r="G129"/>
      <c r="H129" s="47"/>
      <c r="I129"/>
      <c r="J129" s="50"/>
      <c r="K129" s="46"/>
      <c r="L129"/>
      <c r="M129"/>
      <c r="N129" s="51"/>
      <c r="O129" s="46"/>
      <c r="P129"/>
      <c r="Q129"/>
      <c r="R129"/>
      <c r="S129"/>
      <c r="T129"/>
      <c r="U129"/>
      <c r="V129">
        <v>1</v>
      </c>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10.5" customHeight="1">
      <c r="A130"/>
      <c r="B130"/>
      <c r="C130"/>
      <c r="D130"/>
      <c r="E130"/>
      <c r="F130" s="5"/>
      <c r="G130"/>
      <c r="H130"/>
      <c r="I130"/>
      <c r="J130" s="50"/>
      <c r="K130" s="52"/>
      <c r="L130"/>
      <c r="M130"/>
      <c r="N130" s="48"/>
      <c r="O130" s="49"/>
      <c r="P130"/>
      <c r="Q130"/>
      <c r="R130"/>
      <c r="S130"/>
      <c r="T130"/>
      <c r="U130"/>
      <c r="V130">
        <v>1</v>
      </c>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10.5" customHeight="1">
      <c r="A131"/>
      <c r="B131"/>
      <c r="C131"/>
      <c r="D131"/>
      <c r="E131"/>
      <c r="F131" s="5"/>
      <c r="G131"/>
      <c r="H131"/>
      <c r="I131"/>
      <c r="J131"/>
      <c r="K131" s="53"/>
      <c r="L131" s="46"/>
      <c r="M131"/>
      <c r="N131"/>
      <c r="O131"/>
      <c r="P131"/>
      <c r="Q131"/>
      <c r="R131"/>
      <c r="S131"/>
      <c r="T131"/>
      <c r="U131"/>
      <c r="V131">
        <v>1</v>
      </c>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10.5" customHeight="1">
      <c r="A132"/>
      <c r="B132"/>
      <c r="C132"/>
      <c r="D132"/>
      <c r="E132"/>
      <c r="F132" s="5"/>
      <c r="G132"/>
      <c r="H132" s="58"/>
      <c r="I132"/>
      <c r="J132"/>
      <c r="K132" s="53"/>
      <c r="L132" s="46"/>
      <c r="M132"/>
      <c r="N132" s="5"/>
      <c r="O132" s="49"/>
      <c r="P132"/>
      <c r="Q132"/>
      <c r="R132"/>
      <c r="S132"/>
      <c r="T132"/>
      <c r="U132"/>
      <c r="V132">
        <v>1</v>
      </c>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10.5" customHeight="1">
      <c r="A133"/>
      <c r="B133"/>
      <c r="C133"/>
      <c r="D133"/>
      <c r="E133"/>
      <c r="F133" s="5"/>
      <c r="G133"/>
      <c r="H133"/>
      <c r="I133"/>
      <c r="J133"/>
      <c r="K133"/>
      <c r="L133" s="46"/>
      <c r="M133"/>
      <c r="N133"/>
      <c r="O133"/>
      <c r="P133"/>
      <c r="Q133"/>
      <c r="R133"/>
      <c r="S133"/>
      <c r="T133"/>
      <c r="U133"/>
      <c r="V133">
        <v>1</v>
      </c>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10.5" customHeight="1">
      <c r="A134"/>
      <c r="B134"/>
      <c r="C134"/>
      <c r="D134"/>
      <c r="E134"/>
      <c r="F134"/>
      <c r="G134"/>
      <c r="H134"/>
      <c r="I134"/>
      <c r="J134"/>
      <c r="K134"/>
      <c r="L134" s="46"/>
      <c r="M134"/>
      <c r="N134"/>
      <c r="O134"/>
      <c r="P134"/>
      <c r="Q134"/>
      <c r="R134"/>
      <c r="S134"/>
      <c r="T134"/>
      <c r="U134"/>
      <c r="V134">
        <v>1</v>
      </c>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10.5" customHeight="1">
      <c r="A135"/>
      <c r="B135"/>
      <c r="C135"/>
      <c r="D135"/>
      <c r="E135"/>
      <c r="F135"/>
      <c r="G135"/>
      <c r="H135"/>
      <c r="I135"/>
      <c r="J135"/>
      <c r="K135"/>
      <c r="L135" s="46"/>
      <c r="M135"/>
      <c r="N135"/>
      <c r="O135"/>
      <c r="P135"/>
      <c r="Q135"/>
      <c r="R135"/>
      <c r="S135"/>
      <c r="T135"/>
      <c r="U135"/>
      <c r="V135">
        <v>1</v>
      </c>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10.5" customHeight="1">
      <c r="A136" s="43"/>
      <c r="B136"/>
      <c r="C136"/>
      <c r="D136"/>
      <c r="E136"/>
      <c r="F136"/>
      <c r="G136"/>
      <c r="H136" s="5"/>
      <c r="I136"/>
      <c r="J136"/>
      <c r="K136"/>
      <c r="L136" s="46"/>
      <c r="M136" s="54"/>
      <c r="N136" s="54"/>
      <c r="O136" s="55"/>
      <c r="P136"/>
      <c r="Q136"/>
      <c r="R136"/>
      <c r="S136"/>
      <c r="T136"/>
      <c r="U136"/>
      <c r="V136">
        <v>1</v>
      </c>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10.5" customHeight="1">
      <c r="A137"/>
      <c r="B137"/>
      <c r="C137" s="46"/>
      <c r="D137" s="46"/>
      <c r="E137"/>
      <c r="F137" s="46"/>
      <c r="G137"/>
      <c r="H137" s="42"/>
      <c r="I137"/>
      <c r="J137" s="54"/>
      <c r="K137"/>
      <c r="L137" s="46"/>
      <c r="M137" s="54"/>
      <c r="N137" s="54"/>
      <c r="O137" s="55"/>
      <c r="P137"/>
      <c r="Q137"/>
      <c r="R137"/>
      <c r="S137"/>
      <c r="T137"/>
      <c r="U137"/>
      <c r="V137">
        <v>1</v>
      </c>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10.5" customHeight="1">
      <c r="A138"/>
      <c r="B138"/>
      <c r="C138" s="46"/>
      <c r="D138" s="46"/>
      <c r="E138"/>
      <c r="F138" s="54"/>
      <c r="G138" s="54"/>
      <c r="H138" s="55"/>
      <c r="I138"/>
      <c r="J138" s="54"/>
      <c r="K138"/>
      <c r="L138" s="46"/>
      <c r="M138"/>
      <c r="N138"/>
      <c r="O138"/>
      <c r="P138"/>
      <c r="Q138"/>
      <c r="R138"/>
      <c r="S138"/>
      <c r="T138"/>
      <c r="U138"/>
      <c r="V138">
        <v>1</v>
      </c>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10.5" customHeight="1">
      <c r="A139"/>
      <c r="B139"/>
      <c r="C139" s="46"/>
      <c r="D139" s="46"/>
      <c r="E139"/>
      <c r="F139" s="54"/>
      <c r="G139" s="54"/>
      <c r="H139" s="54"/>
      <c r="I139"/>
      <c r="J139" s="54"/>
      <c r="K139"/>
      <c r="L139" s="46"/>
      <c r="M139"/>
      <c r="N139"/>
      <c r="O139"/>
      <c r="P139"/>
      <c r="Q139"/>
      <c r="R139"/>
      <c r="S139"/>
      <c r="T139"/>
      <c r="U139"/>
      <c r="V139">
        <v>1</v>
      </c>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10.5" customHeight="1">
      <c r="A140"/>
      <c r="B140"/>
      <c r="C140" s="46"/>
      <c r="D140" s="46"/>
      <c r="E140"/>
      <c r="F140" s="54"/>
      <c r="G140" s="54"/>
      <c r="H140" s="54"/>
      <c r="I140"/>
      <c r="J140" s="54"/>
      <c r="K140"/>
      <c r="L140" s="46"/>
      <c r="M140"/>
      <c r="N140"/>
      <c r="O140"/>
      <c r="P140"/>
      <c r="Q140"/>
      <c r="R140"/>
      <c r="S140"/>
      <c r="T140"/>
      <c r="U140"/>
      <c r="V140">
        <v>1</v>
      </c>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10.5" customHeight="1">
      <c r="A141"/>
      <c r="B141"/>
      <c r="C141"/>
      <c r="D141"/>
      <c r="E141"/>
      <c r="F141"/>
      <c r="G141"/>
      <c r="H141"/>
      <c r="I141"/>
      <c r="J141"/>
      <c r="K141"/>
      <c r="L141" s="46"/>
      <c r="M141"/>
      <c r="N141"/>
      <c r="O141"/>
      <c r="P141"/>
      <c r="Q141"/>
      <c r="R141"/>
      <c r="S141"/>
      <c r="T141"/>
      <c r="U141"/>
      <c r="V141">
        <v>1</v>
      </c>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10.5" customHeight="1">
      <c r="A142"/>
      <c r="B142"/>
      <c r="C142"/>
      <c r="D142"/>
      <c r="E142"/>
      <c r="F142"/>
      <c r="G142"/>
      <c r="H142"/>
      <c r="I142"/>
      <c r="J142"/>
      <c r="K142"/>
      <c r="L142"/>
      <c r="M142"/>
      <c r="N142"/>
      <c r="O142"/>
      <c r="P142"/>
      <c r="Q142"/>
      <c r="R142"/>
      <c r="S142"/>
      <c r="T142"/>
      <c r="U142"/>
      <c r="V142">
        <v>1</v>
      </c>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10.5" customHeight="1">
      <c r="A143"/>
      <c r="B143"/>
      <c r="C143"/>
      <c r="D143"/>
      <c r="E143"/>
      <c r="F143"/>
      <c r="G143"/>
      <c r="H143"/>
      <c r="I143"/>
      <c r="J143"/>
      <c r="K143"/>
      <c r="L143"/>
      <c r="M143"/>
      <c r="N143"/>
      <c r="O143"/>
      <c r="P143"/>
      <c r="Q143"/>
      <c r="R143"/>
      <c r="S143"/>
      <c r="T143"/>
      <c r="U143"/>
      <c r="V143">
        <v>1</v>
      </c>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10.5" customHeight="1">
      <c r="A144"/>
      <c r="B144"/>
      <c r="C144"/>
      <c r="D144"/>
      <c r="E144"/>
      <c r="F144"/>
      <c r="G144"/>
      <c r="H144"/>
      <c r="I144"/>
      <c r="J144"/>
      <c r="K144"/>
      <c r="L144"/>
      <c r="M144"/>
      <c r="N144"/>
      <c r="O144"/>
      <c r="P144"/>
      <c r="Q144"/>
      <c r="R144"/>
      <c r="S144"/>
      <c r="T144"/>
      <c r="U144"/>
      <c r="V144">
        <v>1</v>
      </c>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10.5" customHeight="1">
      <c r="A145"/>
      <c r="B145"/>
      <c r="C145"/>
      <c r="D145"/>
      <c r="E145"/>
      <c r="F145"/>
      <c r="G145"/>
      <c r="H145"/>
      <c r="I145"/>
      <c r="J145"/>
      <c r="K145"/>
      <c r="L145"/>
      <c r="M145"/>
      <c r="N145"/>
      <c r="O145"/>
      <c r="P145"/>
      <c r="Q145"/>
      <c r="R145"/>
      <c r="S145"/>
      <c r="T145"/>
      <c r="U145"/>
      <c r="V145">
        <v>1</v>
      </c>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10.5" customHeight="1">
      <c r="A146"/>
      <c r="B146"/>
      <c r="C146"/>
      <c r="D146"/>
      <c r="E146"/>
      <c r="F146"/>
      <c r="G146"/>
      <c r="H146"/>
      <c r="I146"/>
      <c r="J146"/>
      <c r="K146"/>
      <c r="L146"/>
      <c r="M146"/>
      <c r="N146"/>
      <c r="O146"/>
      <c r="P146"/>
      <c r="Q146"/>
      <c r="R146"/>
      <c r="S146"/>
      <c r="T146"/>
      <c r="U146"/>
      <c r="V146">
        <v>1</v>
      </c>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10.5" customHeight="1">
      <c r="A147"/>
      <c r="B147"/>
      <c r="C147"/>
      <c r="D147"/>
      <c r="E147"/>
      <c r="F147"/>
      <c r="G147"/>
      <c r="H147"/>
      <c r="I147"/>
      <c r="J147"/>
      <c r="K147"/>
      <c r="L147"/>
      <c r="M147"/>
      <c r="N147"/>
      <c r="O147"/>
      <c r="P147"/>
      <c r="Q147"/>
      <c r="R147"/>
      <c r="S147"/>
      <c r="T147"/>
      <c r="U147"/>
      <c r="V147">
        <v>1</v>
      </c>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10.5" customHeight="1">
      <c r="A148"/>
      <c r="B148"/>
      <c r="C148"/>
      <c r="D148"/>
      <c r="E148"/>
      <c r="F148"/>
      <c r="G148"/>
      <c r="H148"/>
      <c r="I148"/>
      <c r="J148"/>
      <c r="K148"/>
      <c r="L148"/>
      <c r="M148"/>
      <c r="N148"/>
      <c r="O148"/>
      <c r="P148"/>
      <c r="Q148"/>
      <c r="R148"/>
      <c r="S148"/>
      <c r="T148"/>
      <c r="U148"/>
      <c r="V148">
        <v>1</v>
      </c>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10.5" customHeight="1">
      <c r="A149"/>
      <c r="B149"/>
      <c r="C149"/>
      <c r="D149"/>
      <c r="E149"/>
      <c r="F149"/>
      <c r="G149"/>
      <c r="H149"/>
      <c r="I149"/>
      <c r="J149"/>
      <c r="K149"/>
      <c r="L149"/>
      <c r="M149"/>
      <c r="N149"/>
      <c r="O149"/>
      <c r="P149"/>
      <c r="Q149"/>
      <c r="R149"/>
      <c r="S149"/>
      <c r="T149"/>
      <c r="U149"/>
      <c r="V149">
        <v>1</v>
      </c>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10.5" customHeight="1">
      <c r="A150"/>
      <c r="B150"/>
      <c r="C150"/>
      <c r="D150"/>
      <c r="E150"/>
      <c r="F150"/>
      <c r="G150"/>
      <c r="H150"/>
      <c r="I150"/>
      <c r="J150"/>
      <c r="K150"/>
      <c r="L150"/>
      <c r="M150"/>
      <c r="N150"/>
      <c r="O150"/>
      <c r="P150"/>
      <c r="Q150"/>
      <c r="R150"/>
      <c r="S150"/>
      <c r="T150"/>
      <c r="U150"/>
      <c r="V150">
        <v>1</v>
      </c>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0.5" customHeight="1">
      <c r="A151"/>
      <c r="B151"/>
      <c r="C151"/>
      <c r="D151"/>
      <c r="E151"/>
      <c r="F151"/>
      <c r="G151"/>
      <c r="H151"/>
      <c r="I151"/>
      <c r="J151"/>
      <c r="K151"/>
      <c r="L151"/>
      <c r="M151"/>
      <c r="N151"/>
      <c r="O151"/>
      <c r="P151"/>
      <c r="Q151"/>
      <c r="R151"/>
      <c r="S151"/>
      <c r="T151"/>
      <c r="U151"/>
      <c r="V151">
        <v>1</v>
      </c>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10.5" customHeight="1">
      <c r="A152"/>
      <c r="B152"/>
      <c r="C152"/>
      <c r="D152"/>
      <c r="E152"/>
      <c r="F152"/>
      <c r="G152"/>
      <c r="H152"/>
      <c r="I152"/>
      <c r="J152"/>
      <c r="K152"/>
      <c r="L152"/>
      <c r="M152"/>
      <c r="N152"/>
      <c r="O152"/>
      <c r="P152"/>
      <c r="Q152"/>
      <c r="R152"/>
      <c r="S152"/>
      <c r="T152"/>
      <c r="U152"/>
      <c r="V152">
        <v>1</v>
      </c>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10.5" customHeight="1">
      <c r="A153"/>
      <c r="B153"/>
      <c r="C153"/>
      <c r="D153"/>
      <c r="E153"/>
      <c r="F153"/>
      <c r="G153"/>
      <c r="H153"/>
      <c r="I153"/>
      <c r="J153"/>
      <c r="K153"/>
      <c r="L153"/>
      <c r="M153"/>
      <c r="N153"/>
      <c r="O153"/>
      <c r="P153"/>
      <c r="Q153"/>
      <c r="R153"/>
      <c r="S153"/>
      <c r="T153"/>
      <c r="U153"/>
      <c r="V153">
        <v>1</v>
      </c>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10.5" customHeight="1">
      <c r="A154"/>
      <c r="B154"/>
      <c r="C154"/>
      <c r="D154"/>
      <c r="E154"/>
      <c r="F154"/>
      <c r="G154"/>
      <c r="H154"/>
      <c r="I154"/>
      <c r="J154"/>
      <c r="K154"/>
      <c r="L154"/>
      <c r="M154"/>
      <c r="N154"/>
      <c r="O154"/>
      <c r="P154"/>
      <c r="Q154"/>
      <c r="R154"/>
      <c r="S154"/>
      <c r="T154"/>
      <c r="U154"/>
      <c r="V154">
        <v>1</v>
      </c>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10.5" customHeight="1">
      <c r="A155"/>
      <c r="B155"/>
      <c r="C155"/>
      <c r="D155"/>
      <c r="E155"/>
      <c r="F155"/>
      <c r="G155"/>
      <c r="H155"/>
      <c r="I155"/>
      <c r="J155"/>
      <c r="K155"/>
      <c r="L155"/>
      <c r="M155"/>
      <c r="N155"/>
      <c r="O155"/>
      <c r="P155"/>
      <c r="Q155"/>
      <c r="R155"/>
      <c r="S155"/>
      <c r="T155"/>
      <c r="U155"/>
      <c r="V155">
        <v>1</v>
      </c>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10.5" customHeight="1">
      <c r="A156"/>
      <c r="B156"/>
      <c r="C156"/>
      <c r="D156"/>
      <c r="E156"/>
      <c r="F156"/>
      <c r="G156"/>
      <c r="H156"/>
      <c r="I156"/>
      <c r="J156"/>
      <c r="K156"/>
      <c r="L156"/>
      <c r="M156"/>
      <c r="N156"/>
      <c r="O156"/>
      <c r="P156"/>
      <c r="Q156"/>
      <c r="R156"/>
      <c r="S156"/>
      <c r="T156"/>
      <c r="U156"/>
      <c r="V156">
        <v>1</v>
      </c>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10.5" customHeight="1">
      <c r="A157"/>
      <c r="B157"/>
      <c r="C157"/>
      <c r="D157"/>
      <c r="E157"/>
      <c r="F157"/>
      <c r="G157"/>
      <c r="H157"/>
      <c r="I157"/>
      <c r="J157"/>
      <c r="K157"/>
      <c r="L157"/>
      <c r="M157"/>
      <c r="N157"/>
      <c r="O157"/>
      <c r="P157"/>
      <c r="Q157"/>
      <c r="R157"/>
      <c r="S157"/>
      <c r="T157"/>
      <c r="U157"/>
      <c r="V157">
        <v>1</v>
      </c>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10.5" customHeight="1">
      <c r="A158"/>
      <c r="B158"/>
      <c r="C158"/>
      <c r="D158"/>
      <c r="E158"/>
      <c r="F158"/>
      <c r="G158"/>
      <c r="H158"/>
      <c r="I158"/>
      <c r="J158"/>
      <c r="K158"/>
      <c r="L158"/>
      <c r="M158"/>
      <c r="N158"/>
      <c r="O158"/>
      <c r="P158"/>
      <c r="Q158"/>
      <c r="R158"/>
      <c r="S158"/>
      <c r="T158"/>
      <c r="U158"/>
      <c r="V158">
        <v>1</v>
      </c>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10.5" customHeight="1">
      <c r="A159"/>
      <c r="B159"/>
      <c r="C159"/>
      <c r="D159"/>
      <c r="E159"/>
      <c r="F159"/>
      <c r="G159"/>
      <c r="H159"/>
      <c r="I159"/>
      <c r="J159"/>
      <c r="K159"/>
      <c r="L159"/>
      <c r="M159"/>
      <c r="N159"/>
      <c r="O159"/>
      <c r="P159"/>
      <c r="Q159"/>
      <c r="R159"/>
      <c r="S159"/>
      <c r="T159"/>
      <c r="U159"/>
      <c r="V159">
        <v>1</v>
      </c>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10.5" customHeight="1">
      <c r="A160"/>
      <c r="B160"/>
      <c r="C160"/>
      <c r="D160"/>
      <c r="E160"/>
      <c r="F160"/>
      <c r="G160"/>
      <c r="H160"/>
      <c r="I160"/>
      <c r="J160"/>
      <c r="K160"/>
      <c r="L160"/>
      <c r="M160"/>
      <c r="N160"/>
      <c r="O160"/>
      <c r="P160"/>
      <c r="Q160"/>
      <c r="R160"/>
      <c r="S160"/>
      <c r="T160"/>
      <c r="U160"/>
      <c r="V160">
        <v>1</v>
      </c>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10.5" customHeight="1">
      <c r="A161"/>
      <c r="B161"/>
      <c r="C161"/>
      <c r="D161"/>
      <c r="E161"/>
      <c r="F161"/>
      <c r="G161"/>
      <c r="H161"/>
      <c r="I161"/>
      <c r="J161"/>
      <c r="K161"/>
      <c r="L161"/>
      <c r="M161"/>
      <c r="N161"/>
      <c r="O161"/>
      <c r="P161"/>
      <c r="Q161"/>
      <c r="R161"/>
      <c r="S161"/>
      <c r="T161"/>
      <c r="U161"/>
      <c r="V161">
        <v>1</v>
      </c>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10.5" customHeight="1">
      <c r="A162"/>
      <c r="B162"/>
      <c r="C162"/>
      <c r="D162"/>
      <c r="E162"/>
      <c r="F162"/>
      <c r="G162"/>
      <c r="H162"/>
      <c r="I162"/>
      <c r="J162"/>
      <c r="K162"/>
      <c r="L162"/>
      <c r="M162"/>
      <c r="N162"/>
      <c r="O162"/>
      <c r="P162"/>
      <c r="Q162"/>
      <c r="R162"/>
      <c r="S162"/>
      <c r="T162"/>
      <c r="U162"/>
      <c r="V162">
        <v>1</v>
      </c>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0.5" customHeight="1">
      <c r="A163"/>
      <c r="B163"/>
      <c r="C163"/>
      <c r="D163"/>
      <c r="E163"/>
      <c r="F163"/>
      <c r="G163"/>
      <c r="H163"/>
      <c r="I163"/>
      <c r="J163"/>
      <c r="K163"/>
      <c r="L163"/>
      <c r="M163"/>
      <c r="N163"/>
      <c r="O163"/>
      <c r="P163"/>
      <c r="Q163"/>
      <c r="R163"/>
      <c r="S163"/>
      <c r="T163"/>
      <c r="U163"/>
      <c r="V163">
        <v>1</v>
      </c>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10.5" customHeight="1">
      <c r="A164"/>
      <c r="B164"/>
      <c r="C164"/>
      <c r="D164"/>
      <c r="E164"/>
      <c r="F164"/>
      <c r="G164"/>
      <c r="H164"/>
      <c r="I164"/>
      <c r="J164"/>
      <c r="K164"/>
      <c r="L164"/>
      <c r="M164"/>
      <c r="N164"/>
      <c r="O164"/>
      <c r="P164"/>
      <c r="Q164"/>
      <c r="R164"/>
      <c r="S164"/>
      <c r="T164"/>
      <c r="U164"/>
      <c r="V164">
        <v>1</v>
      </c>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10.5" customHeight="1">
      <c r="A165"/>
      <c r="B165"/>
      <c r="C165"/>
      <c r="D165"/>
      <c r="E165"/>
      <c r="F165"/>
      <c r="G165"/>
      <c r="H165"/>
      <c r="I165"/>
      <c r="J165"/>
      <c r="K165"/>
      <c r="L165"/>
      <c r="M165"/>
      <c r="N165"/>
      <c r="O165"/>
      <c r="P165"/>
      <c r="Q165"/>
      <c r="R165"/>
      <c r="S165"/>
      <c r="T165"/>
      <c r="U165"/>
      <c r="V165">
        <v>1</v>
      </c>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10.5" customHeight="1">
      <c r="A166"/>
      <c r="B166"/>
      <c r="C166"/>
      <c r="D166"/>
      <c r="E166"/>
      <c r="F166"/>
      <c r="G166"/>
      <c r="H166"/>
      <c r="I166"/>
      <c r="J166"/>
      <c r="K166"/>
      <c r="L166"/>
      <c r="M166"/>
      <c r="N166"/>
      <c r="O166"/>
      <c r="P166"/>
      <c r="Q166"/>
      <c r="R166"/>
      <c r="S166"/>
      <c r="T166"/>
      <c r="U166"/>
      <c r="V166">
        <v>1</v>
      </c>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10.5" customHeight="1">
      <c r="A167"/>
      <c r="B167"/>
      <c r="C167"/>
      <c r="D167"/>
      <c r="E167"/>
      <c r="F167"/>
      <c r="G167"/>
      <c r="H167"/>
      <c r="I167"/>
      <c r="J167"/>
      <c r="K167"/>
      <c r="L167"/>
      <c r="M167"/>
      <c r="N167"/>
      <c r="O167"/>
      <c r="P167"/>
      <c r="Q167"/>
      <c r="R167"/>
      <c r="S167"/>
      <c r="T167"/>
      <c r="U167"/>
      <c r="V167">
        <v>1</v>
      </c>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10.5" customHeight="1">
      <c r="A168"/>
      <c r="B168"/>
      <c r="C168"/>
      <c r="D168"/>
      <c r="E168"/>
      <c r="F168"/>
      <c r="G168"/>
      <c r="H168"/>
      <c r="I168"/>
      <c r="J168"/>
      <c r="K168"/>
      <c r="L168"/>
      <c r="M168"/>
      <c r="N168"/>
      <c r="O168"/>
      <c r="P168"/>
      <c r="Q168"/>
      <c r="R168"/>
      <c r="S168"/>
      <c r="T168"/>
      <c r="U168"/>
      <c r="V168">
        <v>1</v>
      </c>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10.5" customHeight="1">
      <c r="A169"/>
      <c r="B169"/>
      <c r="C169"/>
      <c r="D169"/>
      <c r="E169"/>
      <c r="F169"/>
      <c r="G169"/>
      <c r="H169"/>
      <c r="I169"/>
      <c r="J169"/>
      <c r="K169"/>
      <c r="L169"/>
      <c r="M169"/>
      <c r="N169"/>
      <c r="O169"/>
      <c r="P169"/>
      <c r="Q169"/>
      <c r="R169"/>
      <c r="S169"/>
      <c r="T169"/>
      <c r="U169"/>
      <c r="V169">
        <v>1</v>
      </c>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10.5" customHeight="1">
      <c r="A170"/>
      <c r="B170"/>
      <c r="C170"/>
      <c r="D170"/>
      <c r="E170"/>
      <c r="F170"/>
      <c r="G170"/>
      <c r="H170"/>
      <c r="I170"/>
      <c r="J170"/>
      <c r="K170"/>
      <c r="L170"/>
      <c r="M170"/>
      <c r="N170"/>
      <c r="O170"/>
      <c r="P170"/>
      <c r="Q170"/>
      <c r="R170"/>
      <c r="S170"/>
      <c r="T170"/>
      <c r="U170"/>
      <c r="V170">
        <v>1</v>
      </c>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0.5" customHeight="1">
      <c r="A171"/>
      <c r="B171"/>
      <c r="C171"/>
      <c r="D171"/>
      <c r="E171"/>
      <c r="F171"/>
      <c r="G171"/>
      <c r="H171"/>
      <c r="I171"/>
      <c r="J171"/>
      <c r="K171"/>
      <c r="L171"/>
      <c r="M171"/>
      <c r="N171"/>
      <c r="O171"/>
      <c r="P171"/>
      <c r="Q171"/>
      <c r="R171"/>
      <c r="S171"/>
      <c r="T171"/>
      <c r="U171"/>
      <c r="V171">
        <v>1</v>
      </c>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10.5" customHeight="1">
      <c r="A172"/>
      <c r="B172"/>
      <c r="C172"/>
      <c r="D172"/>
      <c r="E172"/>
      <c r="F172"/>
      <c r="G172"/>
      <c r="H172"/>
      <c r="I172"/>
      <c r="J172"/>
      <c r="K172"/>
      <c r="L172"/>
      <c r="M172"/>
      <c r="N172"/>
      <c r="O172" s="187"/>
      <c r="P172"/>
      <c r="Q172"/>
      <c r="R172"/>
      <c r="S172" s="236"/>
      <c r="T172" s="5"/>
      <c r="U172"/>
      <c r="V172">
        <v>1</v>
      </c>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10.5" customHeight="1">
      <c r="A173"/>
      <c r="B173"/>
      <c r="C173"/>
      <c r="D173"/>
      <c r="E173"/>
      <c r="F173"/>
      <c r="G173"/>
      <c r="H173"/>
      <c r="I173"/>
      <c r="J173"/>
      <c r="K173"/>
      <c r="L173"/>
      <c r="M173"/>
      <c r="N173"/>
      <c r="O173" s="187"/>
      <c r="P173"/>
      <c r="Q173"/>
      <c r="R173"/>
      <c r="S173" s="236"/>
      <c r="T173" s="5"/>
      <c r="U173"/>
      <c r="V173">
        <v>1</v>
      </c>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0.5" customHeight="1">
      <c r="A174"/>
      <c r="B174"/>
      <c r="C174"/>
      <c r="D174"/>
      <c r="E174"/>
      <c r="F174"/>
      <c r="G174"/>
      <c r="H174"/>
      <c r="I174"/>
      <c r="J174"/>
      <c r="K174"/>
      <c r="L174"/>
      <c r="M174"/>
      <c r="N174"/>
      <c r="O174" s="187"/>
      <c r="P174"/>
      <c r="Q174"/>
      <c r="R174"/>
      <c r="S174" s="236"/>
      <c r="T174" s="5"/>
      <c r="U174"/>
      <c r="V174">
        <v>1</v>
      </c>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10.5" customHeight="1">
      <c r="A175"/>
      <c r="B175"/>
      <c r="C175"/>
      <c r="D175"/>
      <c r="E175"/>
      <c r="F175"/>
      <c r="G175"/>
      <c r="H175"/>
      <c r="I175"/>
      <c r="J175"/>
      <c r="K175"/>
      <c r="L175"/>
      <c r="M175"/>
      <c r="N175"/>
      <c r="O175" s="187"/>
      <c r="P175"/>
      <c r="Q175"/>
      <c r="R175"/>
      <c r="S175" s="236"/>
      <c r="T175" s="5"/>
      <c r="U175"/>
      <c r="V175">
        <v>1</v>
      </c>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10.5" customHeight="1">
      <c r="A176"/>
      <c r="B176"/>
      <c r="C176"/>
      <c r="D176"/>
      <c r="E176"/>
      <c r="F176"/>
      <c r="G176"/>
      <c r="H176"/>
      <c r="I176"/>
      <c r="J176"/>
      <c r="K176"/>
      <c r="L176"/>
      <c r="M176"/>
      <c r="N176"/>
      <c r="O176" s="187"/>
      <c r="P176"/>
      <c r="Q176"/>
      <c r="R176"/>
      <c r="S176" s="236"/>
      <c r="T176" s="5"/>
      <c r="U176"/>
      <c r="V176">
        <v>1</v>
      </c>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10.5" customHeight="1">
      <c r="A177"/>
      <c r="B177"/>
      <c r="C177"/>
      <c r="D177"/>
      <c r="E177"/>
      <c r="F177"/>
      <c r="G177"/>
      <c r="H177"/>
      <c r="I177"/>
      <c r="J177"/>
      <c r="K177"/>
      <c r="L177"/>
      <c r="M177"/>
      <c r="N177"/>
      <c r="O177" s="187"/>
      <c r="P177"/>
      <c r="Q177"/>
      <c r="R177"/>
      <c r="S177" s="236"/>
      <c r="T177" s="5"/>
      <c r="U177"/>
      <c r="V177">
        <v>1</v>
      </c>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10.5" customHeight="1">
      <c r="A178"/>
      <c r="B178"/>
      <c r="C178"/>
      <c r="D178"/>
      <c r="E178"/>
      <c r="F178"/>
      <c r="G178"/>
      <c r="H178"/>
      <c r="I178"/>
      <c r="J178"/>
      <c r="K178"/>
      <c r="L178"/>
      <c r="M178"/>
      <c r="N178"/>
      <c r="O178" s="187"/>
      <c r="P178"/>
      <c r="Q178"/>
      <c r="R178"/>
      <c r="S178" s="236"/>
      <c r="T178" s="5"/>
      <c r="U178"/>
      <c r="V178">
        <v>1</v>
      </c>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10.5" customHeight="1">
      <c r="A179"/>
      <c r="B179"/>
      <c r="C179"/>
      <c r="D179"/>
      <c r="E179"/>
      <c r="F179"/>
      <c r="G179"/>
      <c r="H179"/>
      <c r="I179"/>
      <c r="J179"/>
      <c r="K179"/>
      <c r="L179"/>
      <c r="M179"/>
      <c r="N179"/>
      <c r="O179" s="187"/>
      <c r="P179"/>
      <c r="Q179"/>
      <c r="R179"/>
      <c r="S179" s="236"/>
      <c r="T179" s="5"/>
      <c r="U179"/>
      <c r="V179">
        <v>1</v>
      </c>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10.5" customHeight="1">
      <c r="A180"/>
      <c r="B180"/>
      <c r="C180"/>
      <c r="D180"/>
      <c r="E180"/>
      <c r="F180"/>
      <c r="G180"/>
      <c r="H180"/>
      <c r="I180"/>
      <c r="J180"/>
      <c r="K180"/>
      <c r="L180"/>
      <c r="M180"/>
      <c r="N180"/>
      <c r="O180" s="187"/>
      <c r="P180"/>
      <c r="Q180"/>
      <c r="R180"/>
      <c r="S180" s="236"/>
      <c r="T180" s="5"/>
      <c r="U180"/>
      <c r="V180">
        <v>1</v>
      </c>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10.5" customHeight="1">
      <c r="A181"/>
      <c r="B181"/>
      <c r="C181"/>
      <c r="D181"/>
      <c r="E181"/>
      <c r="F181"/>
      <c r="G181"/>
      <c r="H181"/>
      <c r="I181"/>
      <c r="J181"/>
      <c r="K181"/>
      <c r="L181"/>
      <c r="M181"/>
      <c r="N181"/>
      <c r="O181" s="187"/>
      <c r="P181"/>
      <c r="Q181"/>
      <c r="R181"/>
      <c r="S181" s="236"/>
      <c r="T181" s="5"/>
      <c r="U181"/>
      <c r="V181">
        <v>1</v>
      </c>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10.5" customHeight="1">
      <c r="A182"/>
      <c r="B182"/>
      <c r="C182"/>
      <c r="D182"/>
      <c r="E182"/>
      <c r="F182"/>
      <c r="G182"/>
      <c r="H182"/>
      <c r="I182"/>
      <c r="J182"/>
      <c r="K182"/>
      <c r="L182"/>
      <c r="M182"/>
      <c r="N182"/>
      <c r="O182" s="187"/>
      <c r="P182"/>
      <c r="Q182"/>
      <c r="R182"/>
      <c r="S182" s="236"/>
      <c r="T182" s="5"/>
      <c r="U182"/>
      <c r="V182">
        <v>1</v>
      </c>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10.5" customHeight="1">
      <c r="A183"/>
      <c r="B183"/>
      <c r="C183"/>
      <c r="D183"/>
      <c r="E183"/>
      <c r="F183"/>
      <c r="G183"/>
      <c r="H183"/>
      <c r="I183"/>
      <c r="J183"/>
      <c r="K183"/>
      <c r="L183"/>
      <c r="M183"/>
      <c r="N183"/>
      <c r="O183" s="187"/>
      <c r="P183"/>
      <c r="Q183"/>
      <c r="R183"/>
      <c r="S183" s="236"/>
      <c r="T183" s="5"/>
      <c r="U183"/>
      <c r="V183">
        <v>1</v>
      </c>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10.5" customHeight="1">
      <c r="A184"/>
      <c r="B184"/>
      <c r="C184"/>
      <c r="D184"/>
      <c r="E184"/>
      <c r="F184"/>
      <c r="G184"/>
      <c r="H184"/>
      <c r="I184"/>
      <c r="J184"/>
      <c r="K184"/>
      <c r="L184"/>
      <c r="M184"/>
      <c r="N184"/>
      <c r="O184" s="187"/>
      <c r="P184"/>
      <c r="Q184"/>
      <c r="R184"/>
      <c r="S184" s="236"/>
      <c r="T184" s="5"/>
      <c r="U184"/>
      <c r="V184">
        <v>1</v>
      </c>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10.5" customHeight="1">
      <c r="A185"/>
      <c r="B185"/>
      <c r="C185"/>
      <c r="D185"/>
      <c r="E185"/>
      <c r="F185"/>
      <c r="G185"/>
      <c r="H185"/>
      <c r="I185"/>
      <c r="J185"/>
      <c r="K185"/>
      <c r="L185"/>
      <c r="M185"/>
      <c r="N185"/>
      <c r="O185" s="187"/>
      <c r="P185"/>
      <c r="Q185"/>
      <c r="R185"/>
      <c r="S185" s="236"/>
      <c r="T185" s="5"/>
      <c r="U185"/>
      <c r="V185">
        <v>1</v>
      </c>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10.5" customHeight="1">
      <c r="A186"/>
      <c r="B186"/>
      <c r="C186"/>
      <c r="D186"/>
      <c r="E186"/>
      <c r="F186"/>
      <c r="G186"/>
      <c r="H186"/>
      <c r="I186"/>
      <c r="J186"/>
      <c r="K186"/>
      <c r="L186"/>
      <c r="M186"/>
      <c r="N186"/>
      <c r="O186" s="187"/>
      <c r="P186"/>
      <c r="Q186"/>
      <c r="R186"/>
      <c r="S186" s="236"/>
      <c r="T186" s="5"/>
      <c r="U186"/>
      <c r="V186">
        <v>1</v>
      </c>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10.5" customHeight="1">
      <c r="A187"/>
      <c r="B187"/>
      <c r="C187"/>
      <c r="D187"/>
      <c r="E187"/>
      <c r="F187"/>
      <c r="G187"/>
      <c r="H187"/>
      <c r="I187"/>
      <c r="J187"/>
      <c r="K187"/>
      <c r="L187"/>
      <c r="M187"/>
      <c r="N187"/>
      <c r="O187" s="187"/>
      <c r="P187"/>
      <c r="Q187"/>
      <c r="R187"/>
      <c r="S187" s="236"/>
      <c r="T187" s="5"/>
      <c r="U187"/>
      <c r="V187">
        <v>1</v>
      </c>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0.5" customHeight="1">
      <c r="A188"/>
      <c r="B188"/>
      <c r="C188"/>
      <c r="D188"/>
      <c r="E188"/>
      <c r="F188"/>
      <c r="G188"/>
      <c r="H188"/>
      <c r="I188"/>
      <c r="J188"/>
      <c r="K188"/>
      <c r="L188"/>
      <c r="M188"/>
      <c r="N188"/>
      <c r="O188" s="187"/>
      <c r="P188"/>
      <c r="Q188"/>
      <c r="R188"/>
      <c r="S188" s="236"/>
      <c r="T188" s="5"/>
      <c r="U188"/>
      <c r="V188">
        <v>1</v>
      </c>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10.5" customHeight="1">
      <c r="A189"/>
      <c r="B189"/>
      <c r="C189"/>
      <c r="D189"/>
      <c r="E189"/>
      <c r="F189"/>
      <c r="G189"/>
      <c r="H189"/>
      <c r="I189"/>
      <c r="J189"/>
      <c r="K189"/>
      <c r="L189"/>
      <c r="M189"/>
      <c r="N189"/>
      <c r="O189" s="187"/>
      <c r="P189"/>
      <c r="Q189"/>
      <c r="R189"/>
      <c r="S189" s="236"/>
      <c r="T189" s="5"/>
      <c r="U189"/>
      <c r="V189">
        <v>1</v>
      </c>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10.5" customHeight="1">
      <c r="A190"/>
      <c r="B190"/>
      <c r="C190"/>
      <c r="D190"/>
      <c r="E190"/>
      <c r="F190"/>
      <c r="G190"/>
      <c r="H190"/>
      <c r="I190"/>
      <c r="J190"/>
      <c r="K190"/>
      <c r="L190"/>
      <c r="M190"/>
      <c r="N190"/>
      <c r="O190" s="187"/>
      <c r="P190"/>
      <c r="Q190"/>
      <c r="R190"/>
      <c r="S190" s="236"/>
      <c r="T190" s="5"/>
      <c r="U190"/>
      <c r="V190">
        <v>1</v>
      </c>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10.5" customHeight="1">
      <c r="A191"/>
      <c r="B191"/>
      <c r="C191"/>
      <c r="D191"/>
      <c r="E191"/>
      <c r="F191"/>
      <c r="G191"/>
      <c r="H191"/>
      <c r="I191"/>
      <c r="J191"/>
      <c r="K191"/>
      <c r="L191"/>
      <c r="M191"/>
      <c r="N191"/>
      <c r="O191" s="187"/>
      <c r="P191"/>
      <c r="Q191"/>
      <c r="R191"/>
      <c r="S191" s="236"/>
      <c r="T191" s="5"/>
      <c r="U191"/>
      <c r="V191">
        <v>1</v>
      </c>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10.5" customHeight="1">
      <c r="A192"/>
      <c r="B192"/>
      <c r="C192"/>
      <c r="D192"/>
      <c r="E192"/>
      <c r="F192"/>
      <c r="G192"/>
      <c r="H192"/>
      <c r="I192"/>
      <c r="J192"/>
      <c r="K192"/>
      <c r="L192"/>
      <c r="M192"/>
      <c r="N192"/>
      <c r="O192" s="187"/>
      <c r="P192"/>
      <c r="Q192"/>
      <c r="R192"/>
      <c r="S192" s="236"/>
      <c r="T192" s="5"/>
      <c r="U192"/>
      <c r="V192">
        <v>1</v>
      </c>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10.5" customHeight="1">
      <c r="A193"/>
      <c r="B193"/>
      <c r="C193"/>
      <c r="D193"/>
      <c r="E193"/>
      <c r="F193"/>
      <c r="G193"/>
      <c r="H193"/>
      <c r="I193"/>
      <c r="J193"/>
      <c r="K193"/>
      <c r="L193"/>
      <c r="M193"/>
      <c r="N193"/>
      <c r="O193" s="187"/>
      <c r="P193"/>
      <c r="Q193"/>
      <c r="R193"/>
      <c r="S193" s="236"/>
      <c r="T193" s="5"/>
      <c r="U193"/>
      <c r="V193">
        <v>1</v>
      </c>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10.5" customHeight="1">
      <c r="A194"/>
      <c r="B194"/>
      <c r="C194"/>
      <c r="D194"/>
      <c r="E194"/>
      <c r="F194"/>
      <c r="G194"/>
      <c r="H194"/>
      <c r="I194"/>
      <c r="J194"/>
      <c r="K194"/>
      <c r="L194"/>
      <c r="M194"/>
      <c r="N194"/>
      <c r="O194" s="187"/>
      <c r="P194"/>
      <c r="Q194"/>
      <c r="R194"/>
      <c r="S194" s="236"/>
      <c r="T194" s="5"/>
      <c r="U194"/>
      <c r="V194">
        <v>1</v>
      </c>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10.5" customHeight="1">
      <c r="A195"/>
      <c r="B195"/>
      <c r="C195"/>
      <c r="D195"/>
      <c r="E195"/>
      <c r="F195"/>
      <c r="G195"/>
      <c r="H195"/>
      <c r="I195"/>
      <c r="J195"/>
      <c r="K195"/>
      <c r="L195"/>
      <c r="M195"/>
      <c r="N195"/>
      <c r="O195" s="187"/>
      <c r="P195"/>
      <c r="Q195"/>
      <c r="R195"/>
      <c r="S195" s="236"/>
      <c r="T195" s="5"/>
      <c r="U195"/>
      <c r="V195">
        <v>1</v>
      </c>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10.5" customHeight="1">
      <c r="A196"/>
      <c r="B196"/>
      <c r="C196"/>
      <c r="D196"/>
      <c r="E196"/>
      <c r="F196"/>
      <c r="G196"/>
      <c r="H196"/>
      <c r="I196"/>
      <c r="J196"/>
      <c r="K196"/>
      <c r="L196"/>
      <c r="M196"/>
      <c r="N196"/>
      <c r="O196" s="187"/>
      <c r="P196"/>
      <c r="Q196"/>
      <c r="R196"/>
      <c r="S196" s="236"/>
      <c r="T196" s="5"/>
      <c r="U196"/>
      <c r="V196">
        <v>1</v>
      </c>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10.5" customHeight="1">
      <c r="A197"/>
      <c r="B197"/>
      <c r="C197"/>
      <c r="D197"/>
      <c r="E197"/>
      <c r="F197"/>
      <c r="G197"/>
      <c r="H197"/>
      <c r="I197"/>
      <c r="J197"/>
      <c r="K197"/>
      <c r="L197"/>
      <c r="M197"/>
      <c r="N197"/>
      <c r="O197" s="187"/>
      <c r="P197"/>
      <c r="Q197"/>
      <c r="R197"/>
      <c r="S197" s="236"/>
      <c r="T197" s="5"/>
      <c r="U197"/>
      <c r="V197">
        <v>1</v>
      </c>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10.5" customHeight="1">
      <c r="A198"/>
      <c r="B198"/>
      <c r="C198"/>
      <c r="D198"/>
      <c r="E198"/>
      <c r="F198"/>
      <c r="G198"/>
      <c r="H198"/>
      <c r="I198"/>
      <c r="J198"/>
      <c r="K198"/>
      <c r="L198"/>
      <c r="M198"/>
      <c r="N198"/>
      <c r="O198" s="187"/>
      <c r="P198"/>
      <c r="Q198"/>
      <c r="R198"/>
      <c r="S198" s="236"/>
      <c r="T198" s="5"/>
      <c r="U198"/>
      <c r="V198">
        <v>1</v>
      </c>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0.5" customHeight="1">
      <c r="A199"/>
      <c r="B199"/>
      <c r="C199"/>
      <c r="D199"/>
      <c r="E199"/>
      <c r="F199"/>
      <c r="G199"/>
      <c r="H199"/>
      <c r="I199"/>
      <c r="J199"/>
      <c r="K199"/>
      <c r="L199"/>
      <c r="M199"/>
      <c r="N199"/>
      <c r="O199" s="187"/>
      <c r="P199"/>
      <c r="Q199"/>
      <c r="R199"/>
      <c r="S199" s="236"/>
      <c r="T199" s="5"/>
      <c r="U199"/>
      <c r="V199">
        <v>1</v>
      </c>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10.5" customHeight="1">
      <c r="A200"/>
      <c r="B200"/>
      <c r="C200"/>
      <c r="D200"/>
      <c r="E200"/>
      <c r="F200"/>
      <c r="G200"/>
      <c r="H200"/>
      <c r="I200"/>
      <c r="J200"/>
      <c r="K200"/>
      <c r="L200"/>
      <c r="M200"/>
      <c r="N200"/>
      <c r="O200" s="187"/>
      <c r="P200"/>
      <c r="Q200"/>
      <c r="R200"/>
      <c r="S200" s="236"/>
      <c r="T200" s="5"/>
      <c r="U200"/>
      <c r="V200">
        <v>1</v>
      </c>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10.5" customHeight="1">
      <c r="A201"/>
      <c r="B201"/>
      <c r="C201"/>
      <c r="D201"/>
      <c r="E201"/>
      <c r="F201"/>
      <c r="G201"/>
      <c r="H201"/>
      <c r="I201"/>
      <c r="J201"/>
      <c r="K201"/>
      <c r="L201"/>
      <c r="M201"/>
      <c r="N201"/>
      <c r="O201" s="187"/>
      <c r="P201"/>
      <c r="Q201"/>
      <c r="R201"/>
      <c r="S201" s="236"/>
      <c r="T201" s="5"/>
      <c r="U201"/>
      <c r="V201">
        <v>1</v>
      </c>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10.5" customHeight="1">
      <c r="A202"/>
      <c r="B202"/>
      <c r="C202"/>
      <c r="D202"/>
      <c r="E202"/>
      <c r="F202"/>
      <c r="G202"/>
      <c r="H202"/>
      <c r="I202"/>
      <c r="J202"/>
      <c r="K202"/>
      <c r="L202"/>
      <c r="M202"/>
      <c r="N202"/>
      <c r="O202" s="187"/>
      <c r="P202"/>
      <c r="Q202"/>
      <c r="R202"/>
      <c r="S202" s="236"/>
      <c r="T202" s="5"/>
      <c r="U202"/>
      <c r="V202">
        <v>1</v>
      </c>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238" customFormat="1" ht="20.25" customHeight="1">
      <c r="A203" s="500" t="s">
        <v>524</v>
      </c>
      <c r="B203" s="500"/>
      <c r="C203" s="500"/>
      <c r="D203" s="500"/>
      <c r="E203" s="500"/>
      <c r="F203" s="500"/>
      <c r="G203" s="500"/>
      <c r="H203" s="500"/>
      <c r="I203" s="500"/>
      <c r="J203" s="500"/>
      <c r="K203" s="500"/>
      <c r="L203" s="500"/>
      <c r="M203" s="500"/>
      <c r="N203" s="500"/>
      <c r="O203" s="500"/>
      <c r="P203" s="500"/>
      <c r="Q203" s="500"/>
      <c r="R203" s="500"/>
      <c r="S203" s="500"/>
      <c r="T203" s="500"/>
      <c r="U203" s="500"/>
      <c r="V203">
        <v>1</v>
      </c>
    </row>
    <row r="204" spans="1:256" s="238" customFormat="1" ht="10.5" customHeight="1">
      <c r="O204" s="239"/>
      <c r="S204" s="240"/>
      <c r="T204" s="241"/>
      <c r="V204">
        <v>1</v>
      </c>
    </row>
    <row r="205" spans="1:256" s="243" customFormat="1" ht="10.5" customHeight="1">
      <c r="A205" s="242"/>
      <c r="N205" s="244"/>
      <c r="V205">
        <v>1</v>
      </c>
    </row>
    <row r="206" spans="1:256" s="238" customFormat="1" ht="10.5" customHeight="1">
      <c r="A206" s="245"/>
      <c r="N206" s="239"/>
      <c r="V206" s="238">
        <f>COUNT(N209:N224)</f>
        <v>1</v>
      </c>
    </row>
    <row r="207" spans="1:256" customFormat="1" ht="12" customHeight="1">
      <c r="A207" s="499">
        <f>IF(V207&gt;0,1,0)</f>
        <v>1</v>
      </c>
      <c r="B207" s="499"/>
      <c r="C207" s="246" t="s">
        <v>193</v>
      </c>
      <c r="D207" s="247"/>
      <c r="E207" s="113"/>
      <c r="F207" s="113"/>
      <c r="G207" s="113"/>
      <c r="H207" s="113"/>
      <c r="I207" s="113"/>
      <c r="J207" s="24"/>
      <c r="K207" s="24"/>
      <c r="L207" s="24"/>
      <c r="M207" s="24"/>
      <c r="N207" s="248"/>
      <c r="O207" s="24"/>
      <c r="P207" s="24"/>
      <c r="Q207" s="501">
        <f>SUM(T209:T223)</f>
        <v>14400</v>
      </c>
      <c r="R207" s="501"/>
      <c r="S207" s="501"/>
      <c r="T207" s="501"/>
      <c r="V207">
        <f>COUNT(N209:N224)</f>
        <v>1</v>
      </c>
    </row>
    <row r="208" spans="1:256" customFormat="1" ht="9.9499999999999993" customHeight="1">
      <c r="A208" s="192"/>
      <c r="B208" s="193"/>
      <c r="N208" s="187"/>
      <c r="T208" s="236"/>
      <c r="V208">
        <f>COUNT(N209:N224)</f>
        <v>1</v>
      </c>
    </row>
    <row r="209" spans="1:22" s="3" customFormat="1" ht="35.1" customHeight="1">
      <c r="A209" s="194">
        <f>A$207</f>
        <v>1</v>
      </c>
      <c r="B209" s="195">
        <f>IF(V209&gt;0,1,0)</f>
        <v>1</v>
      </c>
      <c r="C209" s="422" t="s">
        <v>351</v>
      </c>
      <c r="D209" s="422"/>
      <c r="E209" s="422"/>
      <c r="F209" s="422"/>
      <c r="G209" s="422"/>
      <c r="H209" s="422"/>
      <c r="I209" s="422"/>
      <c r="J209" s="422"/>
      <c r="K209" s="422"/>
      <c r="L209" s="4" t="s">
        <v>7</v>
      </c>
      <c r="M209" s="30"/>
      <c r="N209" s="197">
        <f>Predmjer!P73</f>
        <v>1800</v>
      </c>
      <c r="Q209" s="197">
        <v>8</v>
      </c>
      <c r="T209" s="249">
        <f>N209*Q209</f>
        <v>14400</v>
      </c>
      <c r="V209" s="250">
        <f>IF(N209="",0,1)</f>
        <v>1</v>
      </c>
    </row>
    <row r="210" spans="1:22" customFormat="1" ht="9.9499999999999993" customHeight="1">
      <c r="A210" s="192"/>
      <c r="B210" s="198"/>
      <c r="N210" s="197" t="e">
        <f>Predmjer!#REF!</f>
        <v>#REF!</v>
      </c>
      <c r="V210">
        <f>IF(N209="",0,1)</f>
        <v>1</v>
      </c>
    </row>
    <row r="211" spans="1:22" s="3" customFormat="1" ht="12.75" hidden="1" customHeight="1">
      <c r="A211" s="194">
        <f>A$207</f>
        <v>1</v>
      </c>
      <c r="B211" s="195">
        <f>IF(V211&gt;0,B209+1,B209+0)</f>
        <v>1</v>
      </c>
      <c r="C211" s="422" t="s">
        <v>525</v>
      </c>
      <c r="D211" s="422"/>
      <c r="E211" s="422"/>
      <c r="F211" s="422"/>
      <c r="G211" s="422"/>
      <c r="H211" s="422"/>
      <c r="I211" s="422"/>
      <c r="J211" s="422"/>
      <c r="K211" s="422"/>
      <c r="L211" s="4" t="s">
        <v>7</v>
      </c>
      <c r="M211" s="30"/>
      <c r="N211" s="197"/>
      <c r="Q211" s="197">
        <v>10</v>
      </c>
      <c r="T211" s="249">
        <f>N211*Q211</f>
        <v>0</v>
      </c>
      <c r="V211" s="250">
        <f>IF(N211="",0,1)</f>
        <v>0</v>
      </c>
    </row>
    <row r="212" spans="1:22" customFormat="1" ht="12.75" hidden="1" customHeight="1">
      <c r="A212" s="192"/>
      <c r="B212" s="198"/>
      <c r="N212" s="197" t="e">
        <f>Predmjer!#REF!</f>
        <v>#REF!</v>
      </c>
      <c r="V212">
        <f>IF(N211="",0,1)</f>
        <v>0</v>
      </c>
    </row>
    <row r="213" spans="1:22" s="3" customFormat="1" ht="12.75" hidden="1" customHeight="1">
      <c r="A213" s="194">
        <f>A$207</f>
        <v>1</v>
      </c>
      <c r="B213" s="195">
        <f>IF(V213&gt;0,B211+1,B211+0)</f>
        <v>1</v>
      </c>
      <c r="C213" s="422" t="s">
        <v>526</v>
      </c>
      <c r="D213" s="422"/>
      <c r="E213" s="422"/>
      <c r="F213" s="422"/>
      <c r="G213" s="422"/>
      <c r="H213" s="422"/>
      <c r="I213" s="422"/>
      <c r="J213" s="422"/>
      <c r="K213" s="422"/>
      <c r="L213" s="4" t="s">
        <v>527</v>
      </c>
      <c r="M213" s="30"/>
      <c r="N213" s="197"/>
      <c r="Q213" s="197">
        <v>5</v>
      </c>
      <c r="T213" s="249">
        <f>N213*Q213</f>
        <v>0</v>
      </c>
      <c r="V213" s="250">
        <f>IF(N213="",0,1)</f>
        <v>0</v>
      </c>
    </row>
    <row r="214" spans="1:22" customFormat="1" ht="12.75" hidden="1" customHeight="1">
      <c r="A214" s="192"/>
      <c r="B214" s="198"/>
      <c r="N214" s="197" t="e">
        <f>Predmjer!#REF!</f>
        <v>#REF!</v>
      </c>
      <c r="V214">
        <f>IF(N213="",0,1)</f>
        <v>0</v>
      </c>
    </row>
    <row r="215" spans="1:22" s="3" customFormat="1" ht="12.75" hidden="1" customHeight="1">
      <c r="A215" s="194">
        <f>A$207</f>
        <v>1</v>
      </c>
      <c r="B215" s="195">
        <f>IF(V215&gt;0,B213+1,B213+0)</f>
        <v>1</v>
      </c>
      <c r="C215" s="422" t="s">
        <v>528</v>
      </c>
      <c r="D215" s="422"/>
      <c r="E215" s="422"/>
      <c r="F215" s="422"/>
      <c r="G215" s="422"/>
      <c r="H215" s="422"/>
      <c r="I215" s="422"/>
      <c r="J215" s="422"/>
      <c r="K215" s="422"/>
      <c r="L215" s="4" t="s">
        <v>7</v>
      </c>
      <c r="M215" s="30"/>
      <c r="N215" s="197"/>
      <c r="Q215" s="197">
        <v>33</v>
      </c>
      <c r="T215" s="249">
        <f>N215*Q215</f>
        <v>0</v>
      </c>
      <c r="V215" s="250">
        <f>IF(N215="",0,1)</f>
        <v>0</v>
      </c>
    </row>
    <row r="216" spans="1:22" customFormat="1" ht="12.75" hidden="1" customHeight="1">
      <c r="A216" s="192"/>
      <c r="B216" s="198"/>
      <c r="N216" s="197" t="e">
        <f>Predmjer!#REF!</f>
        <v>#REF!</v>
      </c>
      <c r="V216">
        <f>IF(N215="",0,1)</f>
        <v>0</v>
      </c>
    </row>
    <row r="217" spans="1:22" s="3" customFormat="1" ht="12.75" hidden="1" customHeight="1">
      <c r="A217" s="194">
        <f>A$207</f>
        <v>1</v>
      </c>
      <c r="B217" s="195">
        <f>IF(V217&gt;0,B215+1,B215+0)</f>
        <v>1</v>
      </c>
      <c r="C217" s="422" t="s">
        <v>529</v>
      </c>
      <c r="D217" s="422"/>
      <c r="E217" s="422"/>
      <c r="F217" s="422"/>
      <c r="G217" s="422"/>
      <c r="H217" s="422"/>
      <c r="I217" s="422"/>
      <c r="J217" s="422"/>
      <c r="K217" s="422"/>
      <c r="L217" s="4" t="s">
        <v>355</v>
      </c>
      <c r="M217" s="30"/>
      <c r="N217" s="197"/>
      <c r="Q217" s="197">
        <v>180</v>
      </c>
      <c r="T217" s="249">
        <f>N217*Q217</f>
        <v>0</v>
      </c>
      <c r="V217" s="250">
        <f>IF(N217="",0,1)</f>
        <v>0</v>
      </c>
    </row>
    <row r="218" spans="1:22" customFormat="1" ht="12.75" hidden="1" customHeight="1">
      <c r="A218" s="192"/>
      <c r="B218" s="198"/>
      <c r="N218" s="197" t="e">
        <f>Predmjer!#REF!</f>
        <v>#REF!</v>
      </c>
      <c r="V218">
        <f>IF(N217="",0,1)</f>
        <v>0</v>
      </c>
    </row>
    <row r="219" spans="1:22" s="3" customFormat="1" ht="12.75" hidden="1" customHeight="1">
      <c r="A219" s="194">
        <f>A$207</f>
        <v>1</v>
      </c>
      <c r="B219" s="195">
        <f>IF(V219&gt;0,B217+1,B217+0)</f>
        <v>1</v>
      </c>
      <c r="C219" s="422" t="s">
        <v>530</v>
      </c>
      <c r="D219" s="422"/>
      <c r="E219" s="422"/>
      <c r="F219" s="422"/>
      <c r="G219" s="422"/>
      <c r="H219" s="422"/>
      <c r="I219" s="422"/>
      <c r="J219" s="422"/>
      <c r="K219" s="422"/>
      <c r="L219" s="4" t="s">
        <v>355</v>
      </c>
      <c r="M219" s="30"/>
      <c r="N219" s="197"/>
      <c r="Q219" s="197">
        <v>11</v>
      </c>
      <c r="T219" s="249">
        <f>N219*Q219</f>
        <v>0</v>
      </c>
      <c r="V219" s="250">
        <f>IF(N219="",0,1)</f>
        <v>0</v>
      </c>
    </row>
    <row r="220" spans="1:22" customFormat="1" ht="12.75" hidden="1" customHeight="1">
      <c r="A220" s="192"/>
      <c r="B220" s="198"/>
      <c r="N220" s="197" t="e">
        <f>Predmjer!#REF!</f>
        <v>#REF!</v>
      </c>
      <c r="V220">
        <f>IF(N219="",0,1)</f>
        <v>0</v>
      </c>
    </row>
    <row r="221" spans="1:22" s="3" customFormat="1" ht="12.75" hidden="1" customHeight="1">
      <c r="A221" s="194">
        <f>A$207</f>
        <v>1</v>
      </c>
      <c r="B221" s="195">
        <f>IF(V221&gt;0,B219+1,B219+0)</f>
        <v>1</v>
      </c>
      <c r="C221" s="422" t="s">
        <v>531</v>
      </c>
      <c r="D221" s="422"/>
      <c r="E221" s="422"/>
      <c r="F221" s="422"/>
      <c r="G221" s="422"/>
      <c r="H221" s="422"/>
      <c r="I221" s="422"/>
      <c r="J221" s="422"/>
      <c r="K221" s="422"/>
      <c r="L221" s="4" t="s">
        <v>7</v>
      </c>
      <c r="M221" s="30"/>
      <c r="N221" s="197"/>
      <c r="Q221" s="197">
        <v>25</v>
      </c>
      <c r="T221" s="249">
        <f>N221*Q221</f>
        <v>0</v>
      </c>
      <c r="V221" s="250">
        <f>IF(N221="",0,1)</f>
        <v>0</v>
      </c>
    </row>
    <row r="222" spans="1:22" customFormat="1" ht="12.75" hidden="1" customHeight="1">
      <c r="A222" s="192"/>
      <c r="B222" s="198"/>
      <c r="N222" s="197" t="e">
        <f>Predmjer!#REF!</f>
        <v>#REF!</v>
      </c>
      <c r="V222">
        <f>IF(N221="",0,1)</f>
        <v>0</v>
      </c>
    </row>
    <row r="223" spans="1:22" s="3" customFormat="1" ht="12.75" hidden="1" customHeight="1">
      <c r="A223" s="194">
        <f>A$207</f>
        <v>1</v>
      </c>
      <c r="B223" s="195">
        <f>IF(V223&gt;0,B221+1,B221+0)</f>
        <v>1</v>
      </c>
      <c r="C223" s="422" t="s">
        <v>532</v>
      </c>
      <c r="D223" s="422"/>
      <c r="E223" s="422"/>
      <c r="F223" s="422"/>
      <c r="G223" s="422"/>
      <c r="H223" s="422"/>
      <c r="I223" s="422"/>
      <c r="J223" s="422"/>
      <c r="K223" s="422"/>
      <c r="L223" s="4" t="s">
        <v>485</v>
      </c>
      <c r="M223" s="30"/>
      <c r="N223" s="197"/>
      <c r="Q223" s="197">
        <v>37</v>
      </c>
      <c r="T223" s="249">
        <f>N223*Q223</f>
        <v>0</v>
      </c>
      <c r="V223" s="250">
        <f>IF(N223="",0,1)</f>
        <v>0</v>
      </c>
    </row>
    <row r="224" spans="1:22" customFormat="1" ht="10.5" customHeight="1">
      <c r="A224" s="192"/>
      <c r="B224" s="198"/>
      <c r="N224" s="187"/>
      <c r="V224">
        <f>IF(V208="",0,1)</f>
        <v>1</v>
      </c>
    </row>
    <row r="225" spans="1:22" customFormat="1" ht="10.5" customHeight="1">
      <c r="A225" s="192"/>
      <c r="B225" s="193"/>
      <c r="N225" s="187"/>
      <c r="V225">
        <f>COUNT(N228:N236)</f>
        <v>4</v>
      </c>
    </row>
    <row r="226" spans="1:22" customFormat="1" ht="12" customHeight="1">
      <c r="A226" s="499">
        <f>IF(V226&gt;0,A207+1,A207+0)</f>
        <v>2</v>
      </c>
      <c r="B226" s="499"/>
      <c r="C226" s="246" t="s">
        <v>352</v>
      </c>
      <c r="D226" s="247"/>
      <c r="E226" s="113"/>
      <c r="F226" s="113"/>
      <c r="G226" s="113"/>
      <c r="H226" s="113"/>
      <c r="I226" s="113"/>
      <c r="J226" s="24"/>
      <c r="K226" s="24"/>
      <c r="L226" s="24"/>
      <c r="M226" s="24"/>
      <c r="N226" s="248"/>
      <c r="O226" s="24"/>
      <c r="P226" s="24"/>
      <c r="Q226" s="501" t="e">
        <f>SUM(T228:T236)</f>
        <v>#REF!</v>
      </c>
      <c r="R226" s="501"/>
      <c r="S226" s="501"/>
      <c r="T226" s="501"/>
      <c r="V226">
        <f>COUNT(N228:N236)</f>
        <v>4</v>
      </c>
    </row>
    <row r="227" spans="1:22" customFormat="1" ht="9.9499999999999993" customHeight="1">
      <c r="A227" s="192"/>
      <c r="B227" s="193"/>
      <c r="N227" s="187"/>
      <c r="V227">
        <f>COUNT(N228:N236)</f>
        <v>4</v>
      </c>
    </row>
    <row r="228" spans="1:22" s="3" customFormat="1" ht="39.950000000000003" customHeight="1">
      <c r="A228" s="194">
        <f>A226</f>
        <v>2</v>
      </c>
      <c r="B228" s="195">
        <f>IF(V228&gt;0,1,0)</f>
        <v>1</v>
      </c>
      <c r="C228" s="422" t="s">
        <v>533</v>
      </c>
      <c r="D228" s="422"/>
      <c r="E228" s="422"/>
      <c r="F228" s="422"/>
      <c r="G228" s="422"/>
      <c r="H228" s="422"/>
      <c r="I228" s="422"/>
      <c r="J228" s="422"/>
      <c r="K228" s="422"/>
      <c r="L228" s="4" t="s">
        <v>7</v>
      </c>
      <c r="M228" s="30"/>
      <c r="N228" s="197">
        <f>Predmjer!P78</f>
        <v>1800</v>
      </c>
      <c r="Q228" s="197">
        <v>50</v>
      </c>
      <c r="T228" s="249">
        <f>N228*Q228</f>
        <v>90000</v>
      </c>
      <c r="V228" s="250">
        <f>IF(N228="",0,1)</f>
        <v>1</v>
      </c>
    </row>
    <row r="229" spans="1:22" s="3" customFormat="1" ht="6.95" customHeight="1">
      <c r="A229" s="199"/>
      <c r="B229" s="198"/>
      <c r="I229" s="59"/>
      <c r="N229" s="197">
        <f>Predmjer!P83</f>
        <v>0</v>
      </c>
      <c r="Q229" s="187"/>
      <c r="V229">
        <f>IF(N228="",0,1)</f>
        <v>1</v>
      </c>
    </row>
    <row r="230" spans="1:22" s="3" customFormat="1" ht="50.1" customHeight="1">
      <c r="A230" s="194">
        <f>A226</f>
        <v>2</v>
      </c>
      <c r="B230" s="195" t="e">
        <f>IF(V230&gt;0,B228+1,B228+0)</f>
        <v>#REF!</v>
      </c>
      <c r="C230" s="422" t="s">
        <v>534</v>
      </c>
      <c r="D230" s="422"/>
      <c r="E230" s="422"/>
      <c r="F230" s="422"/>
      <c r="G230" s="422"/>
      <c r="H230" s="422"/>
      <c r="I230" s="422"/>
      <c r="J230" s="422"/>
      <c r="K230" s="422"/>
      <c r="L230" s="4" t="s">
        <v>355</v>
      </c>
      <c r="M230" s="30"/>
      <c r="N230" s="197" t="e">
        <f>Predmjer!#REF!</f>
        <v>#REF!</v>
      </c>
      <c r="Q230" s="197">
        <v>13.5</v>
      </c>
      <c r="T230" s="249" t="e">
        <f>N230*Q230</f>
        <v>#REF!</v>
      </c>
      <c r="V230" s="250" t="e">
        <f>IF(N230="",0,1)</f>
        <v>#REF!</v>
      </c>
    </row>
    <row r="231" spans="1:22" s="3" customFormat="1" ht="6.95" customHeight="1">
      <c r="A231" s="199"/>
      <c r="B231" s="198"/>
      <c r="I231" s="59"/>
      <c r="N231" s="197" t="e">
        <f>Predmjer!#REF!</f>
        <v>#REF!</v>
      </c>
      <c r="Q231" s="187"/>
      <c r="V231" t="e">
        <f>IF(N230="",0,1)</f>
        <v>#REF!</v>
      </c>
    </row>
    <row r="232" spans="1:22" s="3" customFormat="1" ht="39.950000000000003" customHeight="1">
      <c r="A232" s="194">
        <f>A226</f>
        <v>2</v>
      </c>
      <c r="B232" s="195" t="e">
        <f>IF(V232&gt;0,B230+1,B230+0)</f>
        <v>#REF!</v>
      </c>
      <c r="C232" s="422" t="s">
        <v>535</v>
      </c>
      <c r="D232" s="422"/>
      <c r="E232" s="422"/>
      <c r="F232" s="422"/>
      <c r="G232" s="422"/>
      <c r="H232" s="422"/>
      <c r="I232" s="422"/>
      <c r="J232" s="422"/>
      <c r="K232" s="422"/>
      <c r="L232" s="4" t="s">
        <v>355</v>
      </c>
      <c r="M232" s="30"/>
      <c r="N232" s="197">
        <f>Predmjer!P84</f>
        <v>14</v>
      </c>
      <c r="Q232" s="197">
        <v>7.5</v>
      </c>
      <c r="T232" s="249">
        <f>N232*Q232</f>
        <v>105</v>
      </c>
      <c r="V232" s="250">
        <f>IF(N232="",0,1)</f>
        <v>1</v>
      </c>
    </row>
    <row r="233" spans="1:22" s="3" customFormat="1" ht="6.95" customHeight="1">
      <c r="A233" s="199"/>
      <c r="B233" s="198"/>
      <c r="I233" s="59"/>
      <c r="N233" s="197">
        <f>Predmjer!P87</f>
        <v>0</v>
      </c>
      <c r="Q233" s="187"/>
      <c r="V233">
        <f>IF(N232="",0,1)</f>
        <v>1</v>
      </c>
    </row>
    <row r="234" spans="1:22" s="3" customFormat="1" ht="39.950000000000003" customHeight="1">
      <c r="A234" s="194">
        <f>A226</f>
        <v>2</v>
      </c>
      <c r="B234" s="195" t="e">
        <f>IF(V234&gt;0,B232+1,B232+0)</f>
        <v>#REF!</v>
      </c>
      <c r="C234" s="422" t="s">
        <v>536</v>
      </c>
      <c r="D234" s="422"/>
      <c r="E234" s="422"/>
      <c r="F234" s="422"/>
      <c r="G234" s="422"/>
      <c r="H234" s="422"/>
      <c r="I234" s="422"/>
      <c r="J234" s="422"/>
      <c r="K234" s="422"/>
      <c r="L234" s="4" t="s">
        <v>355</v>
      </c>
      <c r="M234" s="30"/>
      <c r="N234" s="197" t="e">
        <f>Predmjer!#REF!</f>
        <v>#REF!</v>
      </c>
      <c r="Q234" s="197">
        <v>12.5</v>
      </c>
      <c r="T234" s="249" t="e">
        <f>N234*Q234</f>
        <v>#REF!</v>
      </c>
      <c r="V234" s="250" t="e">
        <f>IF(N234="",0,1)</f>
        <v>#REF!</v>
      </c>
    </row>
    <row r="235" spans="1:22" s="3" customFormat="1" ht="12.75" hidden="1" customHeight="1">
      <c r="A235" s="199"/>
      <c r="B235" s="198"/>
      <c r="I235" s="59"/>
      <c r="N235" s="197" t="e">
        <f>Predmjer!#REF!</f>
        <v>#REF!</v>
      </c>
      <c r="Q235" s="187"/>
      <c r="V235" t="e">
        <f>IF(N234="",0,1)</f>
        <v>#REF!</v>
      </c>
    </row>
    <row r="236" spans="1:22" s="3" customFormat="1" ht="12.75" hidden="1" customHeight="1">
      <c r="A236" s="194">
        <f>A226</f>
        <v>2</v>
      </c>
      <c r="B236" s="195" t="e">
        <f>IF(V236&gt;0,B234+1,B234+0)</f>
        <v>#REF!</v>
      </c>
      <c r="C236" s="422" t="s">
        <v>537</v>
      </c>
      <c r="D236" s="422"/>
      <c r="E236" s="422"/>
      <c r="F236" s="422"/>
      <c r="G236" s="422"/>
      <c r="H236" s="422"/>
      <c r="I236" s="422"/>
      <c r="J236" s="422"/>
      <c r="K236" s="422"/>
      <c r="L236" s="4" t="s">
        <v>355</v>
      </c>
      <c r="M236" s="30"/>
      <c r="N236" s="197" t="e">
        <f>Predmjer!#REF!</f>
        <v>#REF!</v>
      </c>
      <c r="Q236" s="197">
        <v>7</v>
      </c>
      <c r="T236" s="249" t="e">
        <f>N236*Q236</f>
        <v>#REF!</v>
      </c>
      <c r="V236" s="250" t="e">
        <f>IF(N236="",0,1)</f>
        <v>#REF!</v>
      </c>
    </row>
    <row r="237" spans="1:22" customFormat="1" ht="9.9499999999999993" customHeight="1">
      <c r="A237" s="192"/>
      <c r="B237" s="198"/>
      <c r="N237" s="187"/>
      <c r="T237" s="3"/>
      <c r="V237">
        <f>IF(V227="",0,1)</f>
        <v>1</v>
      </c>
    </row>
    <row r="238" spans="1:22" s="3" customFormat="1" ht="9.9499999999999993" customHeight="1">
      <c r="A238" s="199"/>
      <c r="B238" s="198"/>
      <c r="I238" s="59"/>
      <c r="N238" s="187"/>
      <c r="V238">
        <f>COUNT(N241:N292)</f>
        <v>22</v>
      </c>
    </row>
    <row r="239" spans="1:22" customFormat="1" ht="12" customHeight="1">
      <c r="A239" s="499">
        <f>IF(V239&gt;0,A226+1,A226+0)</f>
        <v>3</v>
      </c>
      <c r="B239" s="499"/>
      <c r="C239" s="246" t="s">
        <v>194</v>
      </c>
      <c r="D239" s="247"/>
      <c r="E239" s="113"/>
      <c r="F239" s="113"/>
      <c r="G239" s="113"/>
      <c r="H239" s="113"/>
      <c r="I239" s="113"/>
      <c r="J239" s="24"/>
      <c r="K239" s="24"/>
      <c r="L239" s="24"/>
      <c r="M239" s="24"/>
      <c r="N239" s="248"/>
      <c r="O239" s="24"/>
      <c r="P239" s="24"/>
      <c r="Q239" s="501" t="e">
        <f>SUM(T241:T295)</f>
        <v>#REF!</v>
      </c>
      <c r="R239" s="501"/>
      <c r="S239" s="501"/>
      <c r="T239" s="501"/>
      <c r="V239">
        <f>COUNT(N241:N292)</f>
        <v>22</v>
      </c>
    </row>
    <row r="240" spans="1:22" customFormat="1" ht="9.9499999999999993" customHeight="1">
      <c r="A240" s="192"/>
      <c r="B240" s="193"/>
      <c r="N240" s="187"/>
      <c r="T240" s="249"/>
      <c r="V240">
        <f>COUNT(N241:N292)</f>
        <v>22</v>
      </c>
    </row>
    <row r="241" spans="1:22" s="3" customFormat="1" ht="15" customHeight="1">
      <c r="A241" s="194">
        <f>A239</f>
        <v>3</v>
      </c>
      <c r="B241" s="195" t="e">
        <f>IF(V241&gt;0,1,0)</f>
        <v>#REF!</v>
      </c>
      <c r="C241" s="422" t="s">
        <v>538</v>
      </c>
      <c r="D241" s="422"/>
      <c r="E241" s="422"/>
      <c r="F241" s="422"/>
      <c r="G241" s="422"/>
      <c r="H241" s="422"/>
      <c r="I241" s="422"/>
      <c r="J241" s="422"/>
      <c r="K241" s="422"/>
      <c r="L241" s="4" t="s">
        <v>355</v>
      </c>
      <c r="M241" s="30"/>
      <c r="N241" s="197" t="e">
        <f>Predmjer!#REF!</f>
        <v>#REF!</v>
      </c>
      <c r="Q241" s="197">
        <v>670</v>
      </c>
      <c r="T241" s="249" t="e">
        <f>N241*Q241</f>
        <v>#REF!</v>
      </c>
      <c r="V241" s="250" t="e">
        <f>IF(N241="",0,1)</f>
        <v>#REF!</v>
      </c>
    </row>
    <row r="242" spans="1:22" s="3" customFormat="1" ht="6.95" customHeight="1">
      <c r="A242" s="199"/>
      <c r="B242" s="198"/>
      <c r="I242" s="59"/>
      <c r="N242" s="197" t="e">
        <f>Predmjer!#REF!</f>
        <v>#REF!</v>
      </c>
      <c r="Q242" s="197"/>
      <c r="T242" s="249"/>
      <c r="V242" t="e">
        <f>IF(N241="",0,1)</f>
        <v>#REF!</v>
      </c>
    </row>
    <row r="243" spans="1:22" s="3" customFormat="1" ht="24.95" customHeight="1">
      <c r="A243" s="194">
        <f>A239</f>
        <v>3</v>
      </c>
      <c r="B243" s="195" t="e">
        <f>IF(V243&gt;0,B241+1,B241+0)</f>
        <v>#REF!</v>
      </c>
      <c r="C243" s="422" t="s">
        <v>539</v>
      </c>
      <c r="D243" s="422"/>
      <c r="E243" s="422"/>
      <c r="F243" s="422"/>
      <c r="G243" s="422"/>
      <c r="H243" s="422"/>
      <c r="I243" s="422"/>
      <c r="J243" s="422"/>
      <c r="K243" s="422"/>
      <c r="M243" s="30"/>
      <c r="N243" s="197" t="e">
        <f>Predmjer!#REF!</f>
        <v>#REF!</v>
      </c>
      <c r="Q243" s="197"/>
      <c r="T243" s="249"/>
      <c r="V243" s="250" t="e">
        <f>V244+V245</f>
        <v>#REF!</v>
      </c>
    </row>
    <row r="244" spans="1:22" s="3" customFormat="1" ht="13.5" customHeight="1">
      <c r="A244" s="199"/>
      <c r="B244" s="198"/>
      <c r="C244" s="30" t="s">
        <v>361</v>
      </c>
      <c r="D244" s="433" t="s">
        <v>362</v>
      </c>
      <c r="E244" s="433"/>
      <c r="F244" s="433"/>
      <c r="G244" s="433"/>
      <c r="H244" s="433"/>
      <c r="I244" s="433"/>
      <c r="J244" s="433"/>
      <c r="K244" s="433"/>
      <c r="L244" s="4" t="s">
        <v>355</v>
      </c>
      <c r="N244" s="197" t="e">
        <f>Predmjer!#REF!</f>
        <v>#REF!</v>
      </c>
      <c r="Q244" s="197">
        <v>710</v>
      </c>
      <c r="T244" s="249" t="e">
        <f>N244*Q244</f>
        <v>#REF!</v>
      </c>
      <c r="V244" s="250" t="e">
        <f>IF(N244="",0,1)</f>
        <v>#REF!</v>
      </c>
    </row>
    <row r="245" spans="1:22" s="3" customFormat="1" ht="13.5" customHeight="1">
      <c r="A245" s="199"/>
      <c r="B245" s="198"/>
      <c r="C245" s="30" t="s">
        <v>361</v>
      </c>
      <c r="D245" s="433" t="s">
        <v>365</v>
      </c>
      <c r="E245" s="433"/>
      <c r="F245" s="433"/>
      <c r="G245" s="433"/>
      <c r="H245" s="433"/>
      <c r="I245" s="433"/>
      <c r="J245" s="433"/>
      <c r="K245" s="433"/>
      <c r="L245" s="4" t="s">
        <v>7</v>
      </c>
      <c r="N245" s="197" t="e">
        <f>Predmjer!#REF!</f>
        <v>#REF!</v>
      </c>
      <c r="Q245" s="197">
        <v>57</v>
      </c>
      <c r="T245" s="249" t="e">
        <f>N245*Q245</f>
        <v>#REF!</v>
      </c>
      <c r="V245" s="250" t="e">
        <f>IF(N245="",0,1)</f>
        <v>#REF!</v>
      </c>
    </row>
    <row r="246" spans="1:22" s="3" customFormat="1" ht="6.95" customHeight="1">
      <c r="A246" s="199"/>
      <c r="B246" s="198"/>
      <c r="I246" s="59"/>
      <c r="N246" s="197" t="e">
        <f>Predmjer!#REF!</f>
        <v>#REF!</v>
      </c>
      <c r="Q246" s="197"/>
      <c r="T246" s="249"/>
      <c r="V246" t="e">
        <f>IF(V243="",0,1)</f>
        <v>#REF!</v>
      </c>
    </row>
    <row r="247" spans="1:22" s="3" customFormat="1" ht="12.75" hidden="1" customHeight="1">
      <c r="A247" s="194">
        <f>A239</f>
        <v>3</v>
      </c>
      <c r="B247" s="195" t="e">
        <f>IF(V247&gt;0,B243+1,B243+0)</f>
        <v>#REF!</v>
      </c>
      <c r="C247" s="422" t="s">
        <v>540</v>
      </c>
      <c r="D247" s="422"/>
      <c r="E247" s="422"/>
      <c r="F247" s="422"/>
      <c r="G247" s="422"/>
      <c r="H247" s="422"/>
      <c r="I247" s="422"/>
      <c r="J247" s="422"/>
      <c r="K247" s="422"/>
      <c r="L247" s="4" t="s">
        <v>355</v>
      </c>
      <c r="M247" s="30"/>
      <c r="N247" s="197"/>
      <c r="Q247" s="197">
        <v>670</v>
      </c>
      <c r="T247" s="249">
        <f>N247*Q247</f>
        <v>0</v>
      </c>
      <c r="V247" s="250">
        <f>IF(N247="",0,1)</f>
        <v>0</v>
      </c>
    </row>
    <row r="248" spans="1:22" s="3" customFormat="1" ht="12.75" hidden="1" customHeight="1">
      <c r="A248" s="199"/>
      <c r="B248" s="198"/>
      <c r="I248" s="59"/>
      <c r="N248" s="197" t="e">
        <f>Predmjer!#REF!</f>
        <v>#REF!</v>
      </c>
      <c r="Q248" s="197"/>
      <c r="T248" s="249"/>
      <c r="V248">
        <f>IF(N247="",0,1)</f>
        <v>0</v>
      </c>
    </row>
    <row r="249" spans="1:22" s="3" customFormat="1" ht="12.75" hidden="1" customHeight="1">
      <c r="A249" s="194">
        <f>A239</f>
        <v>3</v>
      </c>
      <c r="B249" s="195" t="e">
        <f>IF(V249&gt;0,B247+1,B247+0)</f>
        <v>#REF!</v>
      </c>
      <c r="C249" s="422" t="s">
        <v>541</v>
      </c>
      <c r="D249" s="422"/>
      <c r="E249" s="422"/>
      <c r="F249" s="422"/>
      <c r="G249" s="422"/>
      <c r="H249" s="422"/>
      <c r="I249" s="422"/>
      <c r="J249" s="422"/>
      <c r="K249" s="422"/>
      <c r="L249" s="4" t="s">
        <v>355</v>
      </c>
      <c r="M249" s="30"/>
      <c r="N249" s="197"/>
      <c r="Q249" s="197">
        <v>670</v>
      </c>
      <c r="T249" s="249">
        <f>N249*Q249</f>
        <v>0</v>
      </c>
      <c r="V249" s="250">
        <f>IF(N249="",0,1)</f>
        <v>0</v>
      </c>
    </row>
    <row r="250" spans="1:22" s="3" customFormat="1" ht="12.75" hidden="1" customHeight="1">
      <c r="A250" s="199"/>
      <c r="B250" s="198"/>
      <c r="I250" s="59"/>
      <c r="N250" s="197" t="e">
        <f>Predmjer!#REF!</f>
        <v>#REF!</v>
      </c>
      <c r="Q250" s="197"/>
      <c r="T250" s="249"/>
      <c r="V250">
        <f>IF(N249="",0,1)</f>
        <v>0</v>
      </c>
    </row>
    <row r="251" spans="1:22" s="3" customFormat="1" ht="12.75" hidden="1" customHeight="1">
      <c r="A251" s="194">
        <f>A239</f>
        <v>3</v>
      </c>
      <c r="B251" s="195" t="e">
        <f>IF(V251&gt;0,B249+1,B249+0)</f>
        <v>#REF!</v>
      </c>
      <c r="C251" s="422" t="s">
        <v>542</v>
      </c>
      <c r="D251" s="422"/>
      <c r="E251" s="422"/>
      <c r="F251" s="422"/>
      <c r="G251" s="422"/>
      <c r="H251" s="422"/>
      <c r="I251" s="422"/>
      <c r="J251" s="422"/>
      <c r="K251" s="422"/>
      <c r="M251" s="30"/>
      <c r="N251" s="197" t="e">
        <f>Predmjer!#REF!</f>
        <v>#REF!</v>
      </c>
      <c r="Q251" s="197"/>
      <c r="T251" s="249"/>
      <c r="V251" s="250">
        <f>V252+V253</f>
        <v>0</v>
      </c>
    </row>
    <row r="252" spans="1:22" s="3" customFormat="1" ht="12.75" hidden="1" customHeight="1">
      <c r="A252" s="199"/>
      <c r="B252" s="198"/>
      <c r="C252" s="30" t="s">
        <v>361</v>
      </c>
      <c r="D252" s="433" t="s">
        <v>362</v>
      </c>
      <c r="E252" s="433"/>
      <c r="F252" s="433"/>
      <c r="G252" s="433"/>
      <c r="H252" s="433"/>
      <c r="I252" s="433"/>
      <c r="J252" s="433"/>
      <c r="K252" s="433"/>
      <c r="L252" s="4" t="s">
        <v>355</v>
      </c>
      <c r="N252" s="197"/>
      <c r="Q252" s="197">
        <v>710</v>
      </c>
      <c r="T252" s="249">
        <f>N252*Q252</f>
        <v>0</v>
      </c>
      <c r="V252" s="250">
        <f>IF(N252="",0,1)</f>
        <v>0</v>
      </c>
    </row>
    <row r="253" spans="1:22" s="3" customFormat="1" ht="12.75" hidden="1" customHeight="1">
      <c r="A253" s="199"/>
      <c r="B253" s="198"/>
      <c r="C253" s="30" t="s">
        <v>361</v>
      </c>
      <c r="D253" s="433" t="s">
        <v>365</v>
      </c>
      <c r="E253" s="433"/>
      <c r="F253" s="433"/>
      <c r="G253" s="433"/>
      <c r="H253" s="433"/>
      <c r="I253" s="433"/>
      <c r="J253" s="433"/>
      <c r="K253" s="433"/>
      <c r="L253" s="4" t="s">
        <v>7</v>
      </c>
      <c r="N253" s="197"/>
      <c r="Q253" s="197">
        <v>57</v>
      </c>
      <c r="T253" s="249">
        <f>N253*Q253</f>
        <v>0</v>
      </c>
      <c r="V253" s="250">
        <f>IF(N253="",0,1)</f>
        <v>0</v>
      </c>
    </row>
    <row r="254" spans="1:22" s="3" customFormat="1" ht="6.95" customHeight="1">
      <c r="A254" s="199"/>
      <c r="B254" s="198"/>
      <c r="I254" s="59"/>
      <c r="N254" s="197" t="e">
        <f>Predmjer!#REF!</f>
        <v>#REF!</v>
      </c>
      <c r="Q254" s="197"/>
      <c r="T254" s="249"/>
      <c r="V254">
        <f>IF(V251="",0,1)</f>
        <v>1</v>
      </c>
    </row>
    <row r="255" spans="1:22" s="3" customFormat="1" ht="24.95" customHeight="1">
      <c r="A255" s="194">
        <f>A239</f>
        <v>3</v>
      </c>
      <c r="B255" s="195" t="e">
        <f>IF(V255&gt;0,B251+1,B251+0)</f>
        <v>#REF!</v>
      </c>
      <c r="C255" s="422" t="s">
        <v>543</v>
      </c>
      <c r="D255" s="422"/>
      <c r="E255" s="422"/>
      <c r="F255" s="422"/>
      <c r="G255" s="422"/>
      <c r="H255" s="422"/>
      <c r="I255" s="422"/>
      <c r="J255" s="422"/>
      <c r="K255" s="422"/>
      <c r="M255" s="30"/>
      <c r="N255" s="197" t="e">
        <f>Predmjer!#REF!</f>
        <v>#REF!</v>
      </c>
      <c r="Q255" s="197"/>
      <c r="T255" s="249"/>
      <c r="V255" s="250" t="e">
        <f>V256+V257</f>
        <v>#REF!</v>
      </c>
    </row>
    <row r="256" spans="1:22" s="3" customFormat="1" ht="13.5" customHeight="1">
      <c r="A256" s="199"/>
      <c r="B256" s="198"/>
      <c r="C256" s="30" t="s">
        <v>361</v>
      </c>
      <c r="D256" s="433" t="s">
        <v>362</v>
      </c>
      <c r="E256" s="433"/>
      <c r="F256" s="433"/>
      <c r="G256" s="433"/>
      <c r="H256" s="433"/>
      <c r="I256" s="433"/>
      <c r="J256" s="433"/>
      <c r="K256" s="433"/>
      <c r="L256" s="4" t="s">
        <v>355</v>
      </c>
      <c r="N256" s="197" t="e">
        <f>Predmjer!#REF!</f>
        <v>#REF!</v>
      </c>
      <c r="Q256" s="197">
        <v>670</v>
      </c>
      <c r="T256" s="249" t="e">
        <f>N256*Q256</f>
        <v>#REF!</v>
      </c>
      <c r="V256" s="250" t="e">
        <f>IF(N256="",0,1)</f>
        <v>#REF!</v>
      </c>
    </row>
    <row r="257" spans="1:22" s="3" customFormat="1" ht="6.95" customHeight="1">
      <c r="A257" s="199"/>
      <c r="B257" s="198"/>
      <c r="I257" s="59"/>
      <c r="N257" s="197" t="e">
        <f>Predmjer!#REF!</f>
        <v>#REF!</v>
      </c>
      <c r="Q257" s="197"/>
      <c r="T257" s="249"/>
      <c r="V257" t="e">
        <f>IF(N256="",0,1)</f>
        <v>#REF!</v>
      </c>
    </row>
    <row r="258" spans="1:22" s="3" customFormat="1" ht="24.95" customHeight="1">
      <c r="A258" s="194">
        <f>A239</f>
        <v>3</v>
      </c>
      <c r="B258" s="195" t="e">
        <f>IF(V258&gt;0,B255+1,B255+0)</f>
        <v>#REF!</v>
      </c>
      <c r="C258" s="422" t="s">
        <v>544</v>
      </c>
      <c r="D258" s="422"/>
      <c r="E258" s="422"/>
      <c r="F258" s="422"/>
      <c r="G258" s="422"/>
      <c r="H258" s="422"/>
      <c r="I258" s="422"/>
      <c r="J258" s="422"/>
      <c r="K258" s="422"/>
      <c r="M258" s="30"/>
      <c r="N258" s="197">
        <f>Predmjer!P111</f>
        <v>0</v>
      </c>
      <c r="Q258" s="197"/>
      <c r="T258" s="249"/>
      <c r="V258" s="250">
        <f>V259+V260</f>
        <v>2</v>
      </c>
    </row>
    <row r="259" spans="1:22" s="3" customFormat="1" ht="13.5" customHeight="1">
      <c r="A259" s="199"/>
      <c r="B259" s="198"/>
      <c r="C259" s="30" t="s">
        <v>361</v>
      </c>
      <c r="D259" s="433" t="s">
        <v>372</v>
      </c>
      <c r="E259" s="433"/>
      <c r="F259" s="433"/>
      <c r="G259" s="433"/>
      <c r="H259" s="433"/>
      <c r="I259" s="433"/>
      <c r="J259" s="433"/>
      <c r="K259" s="433"/>
      <c r="L259" s="4" t="s">
        <v>355</v>
      </c>
      <c r="N259" s="197">
        <f>Predmjer!P112</f>
        <v>14.64</v>
      </c>
      <c r="Q259" s="197">
        <v>710</v>
      </c>
      <c r="T259" s="249">
        <f>N259*Q259</f>
        <v>10394.4</v>
      </c>
      <c r="V259" s="250">
        <f>IF(N259="",0,1)</f>
        <v>1</v>
      </c>
    </row>
    <row r="260" spans="1:22" s="3" customFormat="1" ht="13.5" customHeight="1">
      <c r="A260" s="199"/>
      <c r="B260" s="198"/>
      <c r="C260" s="30" t="s">
        <v>361</v>
      </c>
      <c r="D260" s="433" t="s">
        <v>365</v>
      </c>
      <c r="E260" s="433"/>
      <c r="F260" s="433"/>
      <c r="G260" s="433"/>
      <c r="H260" s="433"/>
      <c r="I260" s="433"/>
      <c r="J260" s="433"/>
      <c r="K260" s="433"/>
      <c r="L260" s="4" t="s">
        <v>7</v>
      </c>
      <c r="N260" s="197">
        <f>Predmjer!P113</f>
        <v>175.68</v>
      </c>
      <c r="Q260" s="197">
        <v>74</v>
      </c>
      <c r="T260" s="249">
        <f>N260*Q260</f>
        <v>13000.32</v>
      </c>
      <c r="V260" s="250">
        <f>IF(N260="",0,1)</f>
        <v>1</v>
      </c>
    </row>
    <row r="261" spans="1:22" s="3" customFormat="1" ht="6.95" customHeight="1">
      <c r="A261" s="199"/>
      <c r="B261" s="198"/>
      <c r="I261" s="59"/>
      <c r="N261" s="197">
        <f>Predmjer!P114</f>
        <v>0</v>
      </c>
      <c r="Q261" s="197"/>
      <c r="T261" s="249"/>
      <c r="V261">
        <f>IF(V258="",0,1)</f>
        <v>1</v>
      </c>
    </row>
    <row r="262" spans="1:22" s="3" customFormat="1" ht="24.95" customHeight="1">
      <c r="A262" s="194">
        <f>A239</f>
        <v>3</v>
      </c>
      <c r="B262" s="195" t="e">
        <f>IF(V262&gt;0,B258+1,B258+0)</f>
        <v>#REF!</v>
      </c>
      <c r="C262" s="422" t="s">
        <v>373</v>
      </c>
      <c r="D262" s="422"/>
      <c r="E262" s="422"/>
      <c r="F262" s="422"/>
      <c r="G262" s="422"/>
      <c r="H262" s="422"/>
      <c r="I262" s="422"/>
      <c r="J262" s="422"/>
      <c r="K262" s="422"/>
      <c r="M262" s="30"/>
      <c r="N262" s="197">
        <f>Predmjer!P115</f>
        <v>0</v>
      </c>
      <c r="Q262" s="197"/>
      <c r="T262" s="249"/>
      <c r="V262" s="250">
        <f>V263+V264</f>
        <v>2</v>
      </c>
    </row>
    <row r="263" spans="1:22" s="3" customFormat="1" ht="13.5" customHeight="1">
      <c r="A263" s="199"/>
      <c r="B263" s="198"/>
      <c r="C263" s="30" t="s">
        <v>361</v>
      </c>
      <c r="D263" s="433" t="s">
        <v>372</v>
      </c>
      <c r="E263" s="433"/>
      <c r="F263" s="433"/>
      <c r="G263" s="433"/>
      <c r="H263" s="433"/>
      <c r="I263" s="433"/>
      <c r="J263" s="433"/>
      <c r="K263" s="433"/>
      <c r="L263" s="4" t="s">
        <v>355</v>
      </c>
      <c r="N263" s="197">
        <f>Predmjer!P116</f>
        <v>26.029999999999998</v>
      </c>
      <c r="Q263" s="197">
        <v>710</v>
      </c>
      <c r="T263" s="249">
        <f>N263*Q263</f>
        <v>18481.3</v>
      </c>
      <c r="V263" s="250">
        <f>IF(N263="",0,1)</f>
        <v>1</v>
      </c>
    </row>
    <row r="264" spans="1:22" s="3" customFormat="1" ht="13.5" customHeight="1">
      <c r="A264" s="199"/>
      <c r="B264" s="198"/>
      <c r="C264" s="30" t="s">
        <v>361</v>
      </c>
      <c r="D264" s="433" t="s">
        <v>365</v>
      </c>
      <c r="E264" s="433"/>
      <c r="F264" s="433"/>
      <c r="G264" s="433"/>
      <c r="H264" s="433"/>
      <c r="I264" s="433"/>
      <c r="J264" s="433"/>
      <c r="K264" s="433"/>
      <c r="L264" s="4" t="s">
        <v>7</v>
      </c>
      <c r="N264" s="197">
        <f>Predmjer!P117</f>
        <v>312.35999999999996</v>
      </c>
      <c r="Q264" s="197">
        <v>74</v>
      </c>
      <c r="T264" s="249">
        <f>N264*Q264</f>
        <v>23114.639999999996</v>
      </c>
      <c r="V264" s="250">
        <f>IF(N264="",0,1)</f>
        <v>1</v>
      </c>
    </row>
    <row r="265" spans="1:22" s="3" customFormat="1" ht="6.95" customHeight="1">
      <c r="A265" s="199"/>
      <c r="B265" s="198"/>
      <c r="I265" s="59"/>
      <c r="N265" s="197">
        <f>Predmjer!P118</f>
        <v>0</v>
      </c>
      <c r="Q265" s="197"/>
      <c r="T265" s="249"/>
      <c r="V265">
        <f>IF(V262="",0,1)</f>
        <v>1</v>
      </c>
    </row>
    <row r="266" spans="1:22" s="3" customFormat="1" ht="12.75" hidden="1" customHeight="1">
      <c r="A266" s="194">
        <f>A239</f>
        <v>3</v>
      </c>
      <c r="B266" s="195" t="e">
        <f>IF(V266&gt;0,B262+1,B262+0)</f>
        <v>#REF!</v>
      </c>
      <c r="C266" s="422" t="s">
        <v>374</v>
      </c>
      <c r="D266" s="422"/>
      <c r="E266" s="422"/>
      <c r="F266" s="422"/>
      <c r="G266" s="422"/>
      <c r="H266" s="422"/>
      <c r="I266" s="422"/>
      <c r="J266" s="422"/>
      <c r="K266" s="422"/>
      <c r="M266" s="30"/>
      <c r="N266" s="197">
        <f>Predmjer!P119</f>
        <v>0</v>
      </c>
      <c r="Q266" s="197"/>
      <c r="T266" s="249"/>
    </row>
    <row r="267" spans="1:22" s="3" customFormat="1" ht="12.75" hidden="1" customHeight="1">
      <c r="A267" s="199"/>
      <c r="B267" s="198"/>
      <c r="C267" s="30" t="s">
        <v>361</v>
      </c>
      <c r="D267" s="433" t="s">
        <v>372</v>
      </c>
      <c r="E267" s="433"/>
      <c r="F267" s="433"/>
      <c r="G267" s="433"/>
      <c r="H267" s="433"/>
      <c r="I267" s="433"/>
      <c r="J267" s="433"/>
      <c r="K267" s="433"/>
      <c r="L267" s="4" t="s">
        <v>355</v>
      </c>
      <c r="N267" s="197">
        <f>Predmjer!P120</f>
        <v>26.5</v>
      </c>
      <c r="Q267" s="197">
        <v>710</v>
      </c>
      <c r="T267" s="249">
        <f>N267*Q267</f>
        <v>18815</v>
      </c>
    </row>
    <row r="268" spans="1:22" s="3" customFormat="1" ht="12.75" hidden="1" customHeight="1">
      <c r="A268" s="199"/>
      <c r="B268" s="198"/>
      <c r="I268" s="59"/>
      <c r="N268" s="197" t="e">
        <f>Predmjer!#REF!</f>
        <v>#REF!</v>
      </c>
      <c r="Q268" s="197"/>
      <c r="T268" s="249"/>
    </row>
    <row r="269" spans="1:22" s="3" customFormat="1" ht="12.75" hidden="1" customHeight="1">
      <c r="A269" s="194">
        <f>A239</f>
        <v>3</v>
      </c>
      <c r="B269" s="195" t="e">
        <f>IF(V269&gt;0,B266+1,B266+0)</f>
        <v>#REF!</v>
      </c>
      <c r="C269" s="422" t="s">
        <v>545</v>
      </c>
      <c r="D269" s="422"/>
      <c r="E269" s="422"/>
      <c r="F269" s="422"/>
      <c r="G269" s="422"/>
      <c r="H269" s="422"/>
      <c r="I269" s="422"/>
      <c r="J269" s="422"/>
      <c r="K269" s="422"/>
      <c r="M269" s="30"/>
      <c r="N269" s="197" t="e">
        <f>Predmjer!#REF!</f>
        <v>#REF!</v>
      </c>
      <c r="Q269" s="197"/>
      <c r="T269" s="249"/>
    </row>
    <row r="270" spans="1:22" s="3" customFormat="1" ht="12.75" hidden="1" customHeight="1">
      <c r="A270" s="199"/>
      <c r="B270" s="198"/>
      <c r="C270" s="30" t="s">
        <v>361</v>
      </c>
      <c r="D270" s="433" t="s">
        <v>372</v>
      </c>
      <c r="E270" s="433"/>
      <c r="F270" s="433"/>
      <c r="G270" s="433"/>
      <c r="H270" s="433"/>
      <c r="I270" s="433"/>
      <c r="J270" s="433"/>
      <c r="K270" s="433"/>
      <c r="L270" s="4" t="s">
        <v>355</v>
      </c>
      <c r="N270" s="197"/>
      <c r="Q270" s="197">
        <v>710</v>
      </c>
      <c r="T270" s="249">
        <f>N270*Q270</f>
        <v>0</v>
      </c>
    </row>
    <row r="271" spans="1:22" s="3" customFormat="1" ht="12.75" hidden="1" customHeight="1">
      <c r="A271" s="199"/>
      <c r="B271" s="198"/>
      <c r="I271" s="59"/>
      <c r="N271" s="197">
        <f>Predmjer!P121</f>
        <v>0</v>
      </c>
      <c r="Q271" s="197"/>
      <c r="T271" s="249"/>
    </row>
    <row r="272" spans="1:22" s="3" customFormat="1" ht="24.95" customHeight="1">
      <c r="A272" s="194">
        <f>A239</f>
        <v>3</v>
      </c>
      <c r="B272" s="195" t="e">
        <f>IF(V272&gt;0,B269+1,B269+0)</f>
        <v>#REF!</v>
      </c>
      <c r="C272" s="422" t="s">
        <v>375</v>
      </c>
      <c r="D272" s="422"/>
      <c r="E272" s="422"/>
      <c r="F272" s="422"/>
      <c r="G272" s="422"/>
      <c r="H272" s="422"/>
      <c r="I272" s="422"/>
      <c r="J272" s="422"/>
      <c r="K272" s="422"/>
      <c r="L272" s="4"/>
      <c r="M272" s="30"/>
      <c r="N272" s="197">
        <f>Predmjer!P122</f>
        <v>0</v>
      </c>
      <c r="Q272" s="197"/>
      <c r="T272" s="249"/>
      <c r="V272" s="250">
        <f>V273+V274</f>
        <v>2</v>
      </c>
    </row>
    <row r="273" spans="1:22" s="3" customFormat="1" ht="13.5" customHeight="1">
      <c r="A273" s="199"/>
      <c r="B273" s="198"/>
      <c r="C273" s="30" t="s">
        <v>361</v>
      </c>
      <c r="D273" s="433" t="s">
        <v>362</v>
      </c>
      <c r="E273" s="433"/>
      <c r="F273" s="433"/>
      <c r="G273" s="433"/>
      <c r="H273" s="433"/>
      <c r="I273" s="433"/>
      <c r="J273" s="433"/>
      <c r="K273" s="433"/>
      <c r="L273" s="4" t="s">
        <v>355</v>
      </c>
      <c r="N273" s="197">
        <f>Predmjer!P123</f>
        <v>2.6</v>
      </c>
      <c r="Q273" s="197">
        <v>710</v>
      </c>
      <c r="T273" s="249">
        <f>N273*Q273</f>
        <v>1846</v>
      </c>
      <c r="V273" s="250">
        <f>IF(N273="",0,1)</f>
        <v>1</v>
      </c>
    </row>
    <row r="274" spans="1:22" s="3" customFormat="1" ht="13.5" customHeight="1">
      <c r="A274" s="199"/>
      <c r="B274" s="198"/>
      <c r="C274" s="30" t="s">
        <v>361</v>
      </c>
      <c r="D274" s="433" t="s">
        <v>365</v>
      </c>
      <c r="E274" s="433"/>
      <c r="F274" s="433"/>
      <c r="G274" s="433"/>
      <c r="H274" s="433"/>
      <c r="I274" s="433"/>
      <c r="J274" s="433"/>
      <c r="K274" s="433"/>
      <c r="L274" s="4" t="s">
        <v>7</v>
      </c>
      <c r="N274" s="197">
        <f>Predmjer!P124</f>
        <v>23</v>
      </c>
      <c r="Q274" s="197">
        <v>74</v>
      </c>
      <c r="T274" s="249">
        <f>N274*Q274</f>
        <v>1702</v>
      </c>
      <c r="V274" s="250">
        <f>IF(N274="",0,1)</f>
        <v>1</v>
      </c>
    </row>
    <row r="275" spans="1:22" s="3" customFormat="1" ht="6.95" customHeight="1">
      <c r="A275" s="199"/>
      <c r="B275" s="198"/>
      <c r="I275" s="59"/>
      <c r="N275" s="197">
        <f>Predmjer!P125</f>
        <v>0</v>
      </c>
      <c r="Q275" s="197"/>
      <c r="T275" s="249"/>
      <c r="V275">
        <f>IF(V272="",0,1)</f>
        <v>1</v>
      </c>
    </row>
    <row r="276" spans="1:22" s="3" customFormat="1" ht="15" customHeight="1">
      <c r="A276" s="194">
        <f>A239</f>
        <v>3</v>
      </c>
      <c r="B276" s="195" t="e">
        <f>IF(V276&gt;0,B272+1,B272+0)</f>
        <v>#REF!</v>
      </c>
      <c r="C276" s="422" t="s">
        <v>546</v>
      </c>
      <c r="D276" s="422"/>
      <c r="E276" s="422"/>
      <c r="F276" s="422"/>
      <c r="G276" s="422"/>
      <c r="H276" s="422"/>
      <c r="I276" s="422"/>
      <c r="J276" s="422"/>
      <c r="K276" s="422"/>
      <c r="L276" s="4"/>
      <c r="M276" s="30"/>
      <c r="N276" s="197" t="e">
        <f>Predmjer!#REF!</f>
        <v>#REF!</v>
      </c>
      <c r="Q276" s="197"/>
      <c r="T276" s="249"/>
      <c r="V276" s="250" t="e">
        <f>V277+V278</f>
        <v>#REF!</v>
      </c>
    </row>
    <row r="277" spans="1:22" s="3" customFormat="1" ht="13.5" customHeight="1">
      <c r="A277" s="199"/>
      <c r="B277" s="198"/>
      <c r="C277" s="30" t="s">
        <v>361</v>
      </c>
      <c r="D277" s="433" t="s">
        <v>362</v>
      </c>
      <c r="E277" s="433"/>
      <c r="F277" s="433"/>
      <c r="G277" s="433"/>
      <c r="H277" s="433"/>
      <c r="I277" s="433"/>
      <c r="J277" s="433"/>
      <c r="K277" s="433"/>
      <c r="L277" s="4" t="s">
        <v>355</v>
      </c>
      <c r="N277" s="197" t="e">
        <f>Predmjer!#REF!</f>
        <v>#REF!</v>
      </c>
      <c r="Q277" s="197">
        <v>710</v>
      </c>
      <c r="T277" s="249" t="e">
        <f>N277*Q277</f>
        <v>#REF!</v>
      </c>
      <c r="V277" s="250" t="e">
        <f>IF(N277="",0,1)</f>
        <v>#REF!</v>
      </c>
    </row>
    <row r="278" spans="1:22" s="3" customFormat="1" ht="13.5" customHeight="1">
      <c r="A278" s="199"/>
      <c r="B278" s="198"/>
      <c r="C278" s="30" t="s">
        <v>361</v>
      </c>
      <c r="D278" s="433" t="s">
        <v>365</v>
      </c>
      <c r="E278" s="433"/>
      <c r="F278" s="433"/>
      <c r="G278" s="433"/>
      <c r="H278" s="433"/>
      <c r="I278" s="433"/>
      <c r="J278" s="433"/>
      <c r="K278" s="433"/>
      <c r="L278" s="4" t="s">
        <v>7</v>
      </c>
      <c r="N278" s="197" t="e">
        <f>Predmjer!#REF!</f>
        <v>#REF!</v>
      </c>
      <c r="Q278" s="197">
        <v>74</v>
      </c>
      <c r="T278" s="249" t="e">
        <f>N278*Q278</f>
        <v>#REF!</v>
      </c>
      <c r="V278" s="250" t="e">
        <f>IF(N278="",0,1)</f>
        <v>#REF!</v>
      </c>
    </row>
    <row r="279" spans="1:22" s="3" customFormat="1" ht="12.75" hidden="1" customHeight="1">
      <c r="A279" s="199"/>
      <c r="B279" s="198"/>
      <c r="I279" s="59"/>
      <c r="N279" s="197" t="e">
        <f>Predmjer!#REF!</f>
        <v>#REF!</v>
      </c>
      <c r="Q279" s="197"/>
      <c r="T279" s="249"/>
      <c r="V279" t="e">
        <f>IF(V276="",0,1)</f>
        <v>#REF!</v>
      </c>
    </row>
    <row r="280" spans="1:22" s="3" customFormat="1" ht="12.75" hidden="1" customHeight="1">
      <c r="A280" s="194">
        <f>A239</f>
        <v>3</v>
      </c>
      <c r="B280" s="195" t="e">
        <f>IF(V280&gt;0,B276+1,B276+0)</f>
        <v>#REF!</v>
      </c>
      <c r="C280" s="422" t="s">
        <v>547</v>
      </c>
      <c r="D280" s="422"/>
      <c r="E280" s="422"/>
      <c r="F280" s="422"/>
      <c r="G280" s="422"/>
      <c r="H280" s="422"/>
      <c r="I280" s="422"/>
      <c r="J280" s="422"/>
      <c r="K280" s="422"/>
      <c r="L280" s="4"/>
      <c r="M280" s="30"/>
      <c r="N280" s="197" t="e">
        <f>Predmjer!#REF!</f>
        <v>#REF!</v>
      </c>
      <c r="Q280" s="197"/>
      <c r="T280" s="249"/>
      <c r="V280" s="250">
        <f>V281+V282</f>
        <v>0</v>
      </c>
    </row>
    <row r="281" spans="1:22" s="3" customFormat="1" ht="12.75" hidden="1" customHeight="1">
      <c r="A281" s="199"/>
      <c r="B281" s="198"/>
      <c r="C281" s="30" t="s">
        <v>361</v>
      </c>
      <c r="D281" s="433" t="s">
        <v>362</v>
      </c>
      <c r="E281" s="433"/>
      <c r="F281" s="433"/>
      <c r="G281" s="433"/>
      <c r="H281" s="433"/>
      <c r="I281" s="433"/>
      <c r="J281" s="433"/>
      <c r="K281" s="433"/>
      <c r="L281" s="4" t="s">
        <v>355</v>
      </c>
      <c r="N281" s="197"/>
      <c r="Q281" s="197">
        <v>710</v>
      </c>
      <c r="T281" s="249">
        <f>N281*Q281</f>
        <v>0</v>
      </c>
      <c r="V281" s="250">
        <f>IF(N281="",0,1)</f>
        <v>0</v>
      </c>
    </row>
    <row r="282" spans="1:22" s="3" customFormat="1" ht="12.75" hidden="1" customHeight="1">
      <c r="A282" s="199"/>
      <c r="B282" s="198"/>
      <c r="C282" s="30" t="s">
        <v>361</v>
      </c>
      <c r="D282" s="433" t="s">
        <v>365</v>
      </c>
      <c r="E282" s="433"/>
      <c r="F282" s="433"/>
      <c r="G282" s="433"/>
      <c r="H282" s="433"/>
      <c r="I282" s="433"/>
      <c r="J282" s="433"/>
      <c r="K282" s="433"/>
      <c r="L282" s="4" t="s">
        <v>7</v>
      </c>
      <c r="N282" s="197"/>
      <c r="Q282" s="197">
        <v>74</v>
      </c>
      <c r="T282" s="249">
        <f>N282*Q282</f>
        <v>0</v>
      </c>
      <c r="V282" s="250">
        <f>IF(N282="",0,1)</f>
        <v>0</v>
      </c>
    </row>
    <row r="283" spans="1:22" s="3" customFormat="1" ht="12.75" hidden="1" customHeight="1">
      <c r="A283" s="199"/>
      <c r="B283" s="198"/>
      <c r="I283" s="59"/>
      <c r="N283" s="197" t="e">
        <f>Predmjer!#REF!</f>
        <v>#REF!</v>
      </c>
      <c r="Q283" s="197"/>
      <c r="T283" s="249"/>
      <c r="V283">
        <f>IF(V280="",0,1)</f>
        <v>1</v>
      </c>
    </row>
    <row r="284" spans="1:22" s="3" customFormat="1" ht="12.75" hidden="1" customHeight="1">
      <c r="A284" s="194">
        <f>A239</f>
        <v>3</v>
      </c>
      <c r="B284" s="195" t="e">
        <f>IF(V284&gt;0,B280+1,B280+0)</f>
        <v>#REF!</v>
      </c>
      <c r="C284" s="422" t="s">
        <v>548</v>
      </c>
      <c r="D284" s="422"/>
      <c r="E284" s="422"/>
      <c r="F284" s="422"/>
      <c r="G284" s="422"/>
      <c r="H284" s="422"/>
      <c r="I284" s="422"/>
      <c r="J284" s="422"/>
      <c r="K284" s="422"/>
      <c r="L284" s="4"/>
      <c r="M284" s="30"/>
      <c r="N284" s="197">
        <f>Predmjer!P126</f>
        <v>0</v>
      </c>
      <c r="Q284" s="197"/>
      <c r="T284" s="249"/>
      <c r="V284" s="250">
        <f>V285+V286</f>
        <v>2</v>
      </c>
    </row>
    <row r="285" spans="1:22" s="3" customFormat="1" ht="12.75" hidden="1" customHeight="1">
      <c r="A285" s="199"/>
      <c r="B285" s="198"/>
      <c r="C285" s="30" t="s">
        <v>361</v>
      </c>
      <c r="D285" s="433" t="s">
        <v>372</v>
      </c>
      <c r="E285" s="433"/>
      <c r="F285" s="433"/>
      <c r="G285" s="433"/>
      <c r="H285" s="433"/>
      <c r="I285" s="433"/>
      <c r="J285" s="433"/>
      <c r="K285" s="433"/>
      <c r="L285" s="4" t="s">
        <v>355</v>
      </c>
      <c r="N285" s="197">
        <f>Predmjer!P127</f>
        <v>11.68</v>
      </c>
      <c r="Q285" s="197">
        <v>710</v>
      </c>
      <c r="T285" s="249">
        <f>N285*Q285</f>
        <v>8292.7999999999993</v>
      </c>
      <c r="V285" s="250">
        <f>IF(N285="",0,1)</f>
        <v>1</v>
      </c>
    </row>
    <row r="286" spans="1:22" s="3" customFormat="1" ht="12.75" hidden="1" customHeight="1">
      <c r="A286" s="199"/>
      <c r="B286" s="198"/>
      <c r="C286" s="30" t="s">
        <v>361</v>
      </c>
      <c r="D286" s="433" t="s">
        <v>365</v>
      </c>
      <c r="E286" s="433"/>
      <c r="F286" s="433"/>
      <c r="G286" s="433"/>
      <c r="H286" s="433"/>
      <c r="I286" s="433"/>
      <c r="J286" s="433"/>
      <c r="K286" s="433"/>
      <c r="L286" s="4" t="s">
        <v>7</v>
      </c>
      <c r="N286" s="197">
        <f>Predmjer!P128</f>
        <v>84</v>
      </c>
      <c r="Q286" s="197">
        <v>74</v>
      </c>
      <c r="T286" s="249">
        <f>N286*Q286</f>
        <v>6216</v>
      </c>
      <c r="V286" s="250">
        <f>IF(N286="",0,1)</f>
        <v>1</v>
      </c>
    </row>
    <row r="287" spans="1:22" s="3" customFormat="1" ht="12.75" hidden="1" customHeight="1">
      <c r="A287" s="199"/>
      <c r="B287" s="198"/>
      <c r="I287" s="59"/>
      <c r="N287" s="197">
        <f>Predmjer!P129</f>
        <v>0</v>
      </c>
      <c r="Q287" s="197"/>
      <c r="T287" s="249"/>
      <c r="V287">
        <f>IF(V284="",0,1)</f>
        <v>1</v>
      </c>
    </row>
    <row r="288" spans="1:22" s="3" customFormat="1" ht="12.75" hidden="1" customHeight="1">
      <c r="A288" s="194">
        <f>A239</f>
        <v>3</v>
      </c>
      <c r="B288" s="195" t="e">
        <f>IF(V288&gt;0,B284+1,B284+0)</f>
        <v>#REF!</v>
      </c>
      <c r="C288" s="422" t="s">
        <v>377</v>
      </c>
      <c r="D288" s="422"/>
      <c r="E288" s="422"/>
      <c r="F288" s="422"/>
      <c r="G288" s="422"/>
      <c r="H288" s="422"/>
      <c r="I288" s="422"/>
      <c r="J288" s="422"/>
      <c r="K288" s="422"/>
      <c r="L288" s="4"/>
      <c r="M288" s="30"/>
      <c r="N288" s="197">
        <f>Predmjer!P130</f>
        <v>0</v>
      </c>
      <c r="Q288" s="197"/>
      <c r="T288" s="249"/>
      <c r="V288" s="250">
        <f>V289+V290</f>
        <v>0</v>
      </c>
    </row>
    <row r="289" spans="1:256" s="3" customFormat="1" ht="12.75" hidden="1" customHeight="1">
      <c r="A289" s="199"/>
      <c r="B289" s="198"/>
      <c r="C289" s="30" t="s">
        <v>361</v>
      </c>
      <c r="D289" s="433" t="s">
        <v>367</v>
      </c>
      <c r="E289" s="433"/>
      <c r="F289" s="433"/>
      <c r="G289" s="433"/>
      <c r="H289" s="433"/>
      <c r="I289" s="433"/>
      <c r="J289" s="433"/>
      <c r="K289" s="433"/>
      <c r="L289" s="4" t="s">
        <v>355</v>
      </c>
      <c r="N289" s="197"/>
      <c r="Q289" s="197">
        <v>710</v>
      </c>
      <c r="T289" s="249">
        <f>N289*Q289</f>
        <v>0</v>
      </c>
      <c r="V289" s="250">
        <f>IF(N289="",0,1)</f>
        <v>0</v>
      </c>
    </row>
    <row r="290" spans="1:256" s="3" customFormat="1" ht="12.75" hidden="1" customHeight="1">
      <c r="A290" s="199"/>
      <c r="B290" s="198"/>
      <c r="C290" s="30" t="s">
        <v>361</v>
      </c>
      <c r="D290" s="433" t="s">
        <v>365</v>
      </c>
      <c r="E290" s="433"/>
      <c r="F290" s="433"/>
      <c r="G290" s="433"/>
      <c r="H290" s="433"/>
      <c r="I290" s="433"/>
      <c r="J290" s="433"/>
      <c r="K290" s="433"/>
      <c r="L290" s="4" t="s">
        <v>7</v>
      </c>
      <c r="N290" s="197"/>
      <c r="Q290" s="197">
        <v>74</v>
      </c>
      <c r="T290" s="249">
        <f>N290*Q290</f>
        <v>0</v>
      </c>
      <c r="V290" s="250">
        <f>IF(N290="",0,1)</f>
        <v>0</v>
      </c>
    </row>
    <row r="291" spans="1:256" s="3" customFormat="1" ht="6.95" customHeight="1">
      <c r="A291" s="199"/>
      <c r="B291" s="198"/>
      <c r="I291" s="59"/>
      <c r="N291" s="197">
        <f>Predmjer!P136</f>
        <v>0</v>
      </c>
      <c r="T291" s="249"/>
      <c r="V291">
        <f>IF(V288="",0,1)</f>
        <v>1</v>
      </c>
    </row>
    <row r="292" spans="1:256" s="3" customFormat="1" ht="30" customHeight="1">
      <c r="A292" s="194">
        <f>A239</f>
        <v>3</v>
      </c>
      <c r="B292" s="195">
        <v>8</v>
      </c>
      <c r="C292" s="422" t="s">
        <v>380</v>
      </c>
      <c r="D292" s="422"/>
      <c r="E292" s="422"/>
      <c r="F292" s="422"/>
      <c r="G292" s="422"/>
      <c r="H292" s="422"/>
      <c r="I292" s="422"/>
      <c r="J292" s="422"/>
      <c r="K292" s="422"/>
      <c r="L292" s="4"/>
      <c r="M292" s="30"/>
      <c r="N292" s="197">
        <f>Predmjer!P137</f>
        <v>0</v>
      </c>
      <c r="T292" s="249">
        <f>N292*Q292</f>
        <v>0</v>
      </c>
      <c r="V292" s="250">
        <f>V293+V294+V295</f>
        <v>2</v>
      </c>
    </row>
    <row r="293" spans="1:256" s="3" customFormat="1" ht="12.75" hidden="1" customHeight="1">
      <c r="A293" s="199"/>
      <c r="B293" s="198"/>
      <c r="C293" s="30" t="s">
        <v>361</v>
      </c>
      <c r="D293" s="433" t="s">
        <v>549</v>
      </c>
      <c r="E293" s="433"/>
      <c r="F293" s="433"/>
      <c r="G293" s="433"/>
      <c r="H293" s="433"/>
      <c r="I293" s="433"/>
      <c r="J293" s="433"/>
      <c r="K293" s="433"/>
      <c r="L293" s="4" t="s">
        <v>382</v>
      </c>
      <c r="N293" s="197"/>
      <c r="Q293" s="29">
        <v>6</v>
      </c>
      <c r="T293" s="249">
        <f>N293*Q293</f>
        <v>0</v>
      </c>
      <c r="V293" s="250">
        <f>IF(N293="",0,1)</f>
        <v>0</v>
      </c>
    </row>
    <row r="294" spans="1:256" s="3" customFormat="1" ht="12" customHeight="1">
      <c r="A294" s="199"/>
      <c r="B294" s="198"/>
      <c r="C294" s="30" t="s">
        <v>361</v>
      </c>
      <c r="D294" s="433" t="s">
        <v>381</v>
      </c>
      <c r="E294" s="433"/>
      <c r="F294" s="433"/>
      <c r="G294" s="433"/>
      <c r="H294" s="433"/>
      <c r="I294" s="433"/>
      <c r="J294" s="433"/>
      <c r="K294" s="433"/>
      <c r="L294" s="4" t="s">
        <v>382</v>
      </c>
      <c r="N294" s="197">
        <f>Predmjer!P138</f>
        <v>15700</v>
      </c>
      <c r="Q294" s="29">
        <v>6</v>
      </c>
      <c r="T294" s="249">
        <f>N294*Q294</f>
        <v>94200</v>
      </c>
      <c r="V294" s="250">
        <f>IF(N294="",0,1)</f>
        <v>1</v>
      </c>
    </row>
    <row r="295" spans="1:256" s="3" customFormat="1" ht="12" customHeight="1">
      <c r="A295" s="199"/>
      <c r="B295" s="198"/>
      <c r="C295" s="30" t="s">
        <v>361</v>
      </c>
      <c r="D295" s="433" t="s">
        <v>383</v>
      </c>
      <c r="E295" s="433"/>
      <c r="F295" s="433"/>
      <c r="G295" s="433"/>
      <c r="H295" s="433"/>
      <c r="I295" s="433"/>
      <c r="J295" s="433"/>
      <c r="K295" s="433"/>
      <c r="L295" s="4" t="s">
        <v>382</v>
      </c>
      <c r="N295" s="197">
        <f>Predmjer!P139</f>
        <v>8400</v>
      </c>
      <c r="Q295" s="29">
        <v>8</v>
      </c>
      <c r="T295" s="249">
        <f>N295*Q295</f>
        <v>67200</v>
      </c>
      <c r="V295" s="250">
        <f>IF(N295="",0,1)</f>
        <v>1</v>
      </c>
    </row>
    <row r="296" spans="1:256" s="254" customFormat="1" ht="12" customHeight="1">
      <c r="A296" s="199"/>
      <c r="B296" s="198"/>
      <c r="C296" s="251"/>
      <c r="D296" s="252"/>
      <c r="E296" s="252"/>
      <c r="F296" s="252"/>
      <c r="G296" s="252"/>
      <c r="H296" s="252"/>
      <c r="I296" s="252"/>
      <c r="J296" s="252"/>
      <c r="K296" s="252"/>
      <c r="L296" s="253"/>
      <c r="N296" s="197" t="e">
        <f>Predmjer!#REF!</f>
        <v>#REF!</v>
      </c>
      <c r="V296" s="255">
        <f>IF(V240="",0,1)</f>
        <v>1</v>
      </c>
    </row>
    <row r="297" spans="1:256" s="254" customFormat="1" ht="12" customHeight="1">
      <c r="A297" s="199"/>
      <c r="B297" s="198"/>
      <c r="C297" s="251"/>
      <c r="D297" s="252"/>
      <c r="E297" s="252"/>
      <c r="F297" s="252"/>
      <c r="G297" s="252"/>
      <c r="H297" s="252"/>
      <c r="I297" s="252"/>
      <c r="J297" s="252"/>
      <c r="K297" s="252"/>
      <c r="L297" s="253"/>
      <c r="N297" s="197">
        <f>Predmjer!P140</f>
        <v>0</v>
      </c>
      <c r="V297" s="255">
        <f>COUNT(N300:N324)</f>
        <v>12</v>
      </c>
    </row>
    <row r="298" spans="1:256" ht="12" customHeight="1">
      <c r="A298" s="499">
        <f>IF(V298&gt;0,A239+1,A239+0)</f>
        <v>4</v>
      </c>
      <c r="B298" s="499"/>
      <c r="C298" s="246" t="s">
        <v>195</v>
      </c>
      <c r="D298" s="247"/>
      <c r="E298" s="113"/>
      <c r="F298" s="113"/>
      <c r="G298" s="113"/>
      <c r="H298" s="113"/>
      <c r="I298" s="113"/>
      <c r="J298" s="24"/>
      <c r="K298" s="24"/>
      <c r="L298" s="24"/>
      <c r="M298" s="24"/>
      <c r="N298" s="248"/>
      <c r="O298" s="24"/>
      <c r="P298" s="248"/>
      <c r="Q298" s="501" t="e">
        <f>SUM(T300:T324)</f>
        <v>#REF!</v>
      </c>
      <c r="R298" s="501"/>
      <c r="S298" s="501"/>
      <c r="T298" s="501"/>
      <c r="U298"/>
      <c r="V298">
        <f>COUNT(N300:N324)</f>
        <v>12</v>
      </c>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12" customHeight="1">
      <c r="A299" s="192"/>
      <c r="B299" s="201"/>
      <c r="C299" s="28"/>
      <c r="D299" s="59"/>
      <c r="E299" s="3"/>
      <c r="F299" s="3"/>
      <c r="G299" s="3"/>
      <c r="H299" s="3"/>
      <c r="I299" s="3"/>
      <c r="J299"/>
      <c r="K299"/>
      <c r="L299"/>
      <c r="M299"/>
      <c r="N299" s="197">
        <f>Predmjer!P142</f>
        <v>0</v>
      </c>
      <c r="O299"/>
      <c r="P299"/>
      <c r="Q299"/>
      <c r="R299"/>
      <c r="S299"/>
      <c r="T299"/>
      <c r="U299"/>
      <c r="V299">
        <f>COUNT(N300:N324)</f>
        <v>12</v>
      </c>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3" customFormat="1" ht="12.75" hidden="1" customHeight="1">
      <c r="A300" s="194">
        <f>A298</f>
        <v>4</v>
      </c>
      <c r="B300" s="195">
        <f>IF(V300&gt;0,1,0)</f>
        <v>0</v>
      </c>
      <c r="C300" s="422" t="s">
        <v>550</v>
      </c>
      <c r="D300" s="422"/>
      <c r="E300" s="422"/>
      <c r="F300" s="422"/>
      <c r="G300" s="422"/>
      <c r="H300" s="422"/>
      <c r="I300" s="422"/>
      <c r="J300" s="422"/>
      <c r="K300" s="422"/>
      <c r="L300" s="4" t="s">
        <v>355</v>
      </c>
      <c r="M300" s="30"/>
      <c r="N300" s="197"/>
      <c r="Q300" s="197">
        <v>810</v>
      </c>
      <c r="T300" s="249">
        <f>N300*Q300</f>
        <v>0</v>
      </c>
      <c r="V300" s="250">
        <f>IF(N300="",0,1)</f>
        <v>0</v>
      </c>
    </row>
    <row r="301" spans="1:256" s="3" customFormat="1" ht="12.75" hidden="1" customHeight="1">
      <c r="A301" s="199"/>
      <c r="B301" s="198"/>
      <c r="I301" s="59"/>
      <c r="K301" s="207"/>
      <c r="N301" s="197" t="e">
        <f>Predmjer!#REF!</f>
        <v>#REF!</v>
      </c>
      <c r="Q301" s="197"/>
      <c r="T301" s="249"/>
      <c r="V301">
        <f>IF(N300="",0,1)</f>
        <v>0</v>
      </c>
    </row>
    <row r="302" spans="1:256" s="3" customFormat="1" ht="24.95" customHeight="1">
      <c r="A302" s="194">
        <f>A298</f>
        <v>4</v>
      </c>
      <c r="B302" s="195">
        <f>IF(V302&gt;0,B300+1,B300+0)</f>
        <v>1</v>
      </c>
      <c r="C302" s="422" t="s">
        <v>551</v>
      </c>
      <c r="D302" s="422"/>
      <c r="E302" s="422"/>
      <c r="F302" s="422"/>
      <c r="G302" s="422"/>
      <c r="H302" s="422"/>
      <c r="I302" s="422"/>
      <c r="J302" s="422"/>
      <c r="K302" s="422"/>
      <c r="L302" s="4" t="s">
        <v>355</v>
      </c>
      <c r="M302" s="30"/>
      <c r="N302" s="197">
        <f>Predmjer!P143</f>
        <v>115.19999999999999</v>
      </c>
      <c r="Q302" s="197">
        <v>810</v>
      </c>
      <c r="T302" s="249">
        <f>N302*Q302</f>
        <v>93311.999999999985</v>
      </c>
      <c r="V302" s="250">
        <f>IF(N302="",0,1)</f>
        <v>1</v>
      </c>
    </row>
    <row r="303" spans="1:256" s="3" customFormat="1" ht="6.95" customHeight="1">
      <c r="A303" s="199"/>
      <c r="B303" s="198"/>
      <c r="I303" s="59"/>
      <c r="K303" s="207"/>
      <c r="N303" s="197">
        <f>Predmjer!P144</f>
        <v>0</v>
      </c>
      <c r="Q303" s="197"/>
      <c r="T303" s="249"/>
      <c r="V303">
        <f>IF(N302="",0,1)</f>
        <v>1</v>
      </c>
    </row>
    <row r="304" spans="1:256" s="3" customFormat="1" ht="24.95" customHeight="1">
      <c r="A304" s="194">
        <f>A298</f>
        <v>4</v>
      </c>
      <c r="B304" s="195">
        <f>IF(V304&gt;0,B302+1,B302+0)</f>
        <v>2</v>
      </c>
      <c r="C304" s="422" t="s">
        <v>385</v>
      </c>
      <c r="D304" s="422"/>
      <c r="E304" s="422"/>
      <c r="F304" s="422"/>
      <c r="G304" s="422"/>
      <c r="H304" s="422"/>
      <c r="I304" s="422"/>
      <c r="J304" s="422"/>
      <c r="K304" s="422"/>
      <c r="L304" s="4" t="s">
        <v>355</v>
      </c>
      <c r="M304" s="30"/>
      <c r="N304" s="197">
        <f>Predmjer!P145</f>
        <v>35</v>
      </c>
      <c r="Q304" s="197">
        <v>810</v>
      </c>
      <c r="T304" s="249">
        <f>N304*Q304</f>
        <v>28350</v>
      </c>
      <c r="V304" s="250">
        <f>IF(N304="",0,1)</f>
        <v>1</v>
      </c>
    </row>
    <row r="305" spans="1:22" s="3" customFormat="1" ht="6.95" customHeight="1">
      <c r="A305" s="199"/>
      <c r="B305" s="198"/>
      <c r="I305" s="59"/>
      <c r="K305" s="207"/>
      <c r="N305" s="197">
        <f>Predmjer!P146</f>
        <v>0</v>
      </c>
      <c r="Q305" s="197"/>
      <c r="T305" s="249"/>
      <c r="V305">
        <f>IF(N304="",0,1)</f>
        <v>1</v>
      </c>
    </row>
    <row r="306" spans="1:22" s="3" customFormat="1" ht="12.75" hidden="1" customHeight="1">
      <c r="A306" s="194">
        <f>A298</f>
        <v>4</v>
      </c>
      <c r="B306" s="195">
        <f>IF(V306&gt;0,B304+1,B304+0)</f>
        <v>2</v>
      </c>
      <c r="C306" s="422" t="s">
        <v>386</v>
      </c>
      <c r="D306" s="422"/>
      <c r="E306" s="422"/>
      <c r="F306" s="422"/>
      <c r="G306" s="422"/>
      <c r="H306" s="422"/>
      <c r="I306" s="422"/>
      <c r="J306" s="422"/>
      <c r="K306" s="422"/>
      <c r="L306" s="4" t="s">
        <v>7</v>
      </c>
      <c r="M306" s="30"/>
      <c r="N306" s="197"/>
      <c r="Q306" s="197">
        <v>150</v>
      </c>
      <c r="T306" s="249">
        <f>N306*Q306</f>
        <v>0</v>
      </c>
      <c r="V306" s="250">
        <f>IF(N306="",0,1)</f>
        <v>0</v>
      </c>
    </row>
    <row r="307" spans="1:22" s="3" customFormat="1" ht="12.75" hidden="1" customHeight="1">
      <c r="A307" s="199"/>
      <c r="B307" s="198"/>
      <c r="I307" s="59"/>
      <c r="K307" s="207"/>
      <c r="N307" s="197">
        <f>Predmjer!P148</f>
        <v>0</v>
      </c>
      <c r="Q307" s="197"/>
      <c r="T307" s="249"/>
      <c r="V307">
        <f>IF(N306="",0,1)</f>
        <v>0</v>
      </c>
    </row>
    <row r="308" spans="1:22" s="3" customFormat="1" ht="39.950000000000003" customHeight="1">
      <c r="A308" s="194">
        <f>A298</f>
        <v>4</v>
      </c>
      <c r="B308" s="195">
        <f>IF(V308&gt;0,B306+1,B306+0)</f>
        <v>3</v>
      </c>
      <c r="C308" s="422" t="s">
        <v>387</v>
      </c>
      <c r="D308" s="422"/>
      <c r="E308" s="422"/>
      <c r="F308" s="422"/>
      <c r="G308" s="422"/>
      <c r="H308" s="422"/>
      <c r="I308" s="422"/>
      <c r="J308" s="422"/>
      <c r="K308" s="422"/>
      <c r="L308" s="4" t="s">
        <v>7</v>
      </c>
      <c r="M308" s="30"/>
      <c r="N308" s="197">
        <f>Predmjer!P149</f>
        <v>235</v>
      </c>
      <c r="Q308" s="197">
        <v>200</v>
      </c>
      <c r="T308" s="249">
        <f>N308*Q308</f>
        <v>47000</v>
      </c>
      <c r="V308" s="250">
        <f>IF(N308="",0,1)</f>
        <v>1</v>
      </c>
    </row>
    <row r="309" spans="1:22" s="3" customFormat="1" ht="6.95" customHeight="1">
      <c r="A309" s="199"/>
      <c r="B309" s="198"/>
      <c r="I309" s="59"/>
      <c r="K309" s="207"/>
      <c r="N309" s="197">
        <f>Predmjer!P150</f>
        <v>0</v>
      </c>
      <c r="Q309" s="197"/>
      <c r="T309" s="249"/>
      <c r="V309">
        <f>IF(N308="",0,1)</f>
        <v>1</v>
      </c>
    </row>
    <row r="310" spans="1:22" s="3" customFormat="1" ht="36.950000000000003" customHeight="1">
      <c r="A310" s="194">
        <f>A298</f>
        <v>4</v>
      </c>
      <c r="B310" s="195">
        <f>IF(V310&gt;0,B308+1,B308+0)</f>
        <v>4</v>
      </c>
      <c r="C310" s="422" t="s">
        <v>388</v>
      </c>
      <c r="D310" s="422"/>
      <c r="E310" s="422"/>
      <c r="F310" s="422"/>
      <c r="G310" s="422"/>
      <c r="H310" s="422"/>
      <c r="I310" s="422"/>
      <c r="J310" s="422"/>
      <c r="K310" s="422"/>
      <c r="L310" s="4" t="s">
        <v>7</v>
      </c>
      <c r="M310" s="30"/>
      <c r="N310" s="197">
        <f>Predmjer!P151</f>
        <v>780</v>
      </c>
      <c r="Q310" s="197">
        <v>61</v>
      </c>
      <c r="T310" s="249">
        <f>N310*Q310</f>
        <v>47580</v>
      </c>
      <c r="V310" s="250">
        <f>IF(N310="",0,1)</f>
        <v>1</v>
      </c>
    </row>
    <row r="311" spans="1:22" s="3" customFormat="1" ht="6.95" customHeight="1">
      <c r="A311" s="199"/>
      <c r="B311" s="198"/>
      <c r="I311" s="59"/>
      <c r="K311" s="207"/>
      <c r="N311" s="197" t="e">
        <f>Predmjer!#REF!</f>
        <v>#REF!</v>
      </c>
      <c r="Q311" s="197"/>
      <c r="T311" s="249"/>
      <c r="V311">
        <f>IF(N310="",0,1)</f>
        <v>1</v>
      </c>
    </row>
    <row r="312" spans="1:22" s="3" customFormat="1" ht="24.95" customHeight="1">
      <c r="A312" s="194">
        <f>A298</f>
        <v>4</v>
      </c>
      <c r="B312" s="195" t="e">
        <f>IF(V312&gt;0,B310+1,B310+0)</f>
        <v>#REF!</v>
      </c>
      <c r="C312" s="422" t="s">
        <v>552</v>
      </c>
      <c r="D312" s="422"/>
      <c r="E312" s="422"/>
      <c r="F312" s="422"/>
      <c r="G312" s="422"/>
      <c r="H312" s="422"/>
      <c r="I312" s="422"/>
      <c r="J312" s="422"/>
      <c r="K312" s="422"/>
      <c r="L312" s="4" t="s">
        <v>7</v>
      </c>
      <c r="M312" s="30"/>
      <c r="N312" s="197" t="e">
        <f>Predmjer!#REF!</f>
        <v>#REF!</v>
      </c>
      <c r="Q312" s="197">
        <v>125</v>
      </c>
      <c r="T312" s="249" t="e">
        <f>N312*Q312</f>
        <v>#REF!</v>
      </c>
      <c r="V312" s="250" t="e">
        <f>IF(N312="",0,1)</f>
        <v>#REF!</v>
      </c>
    </row>
    <row r="313" spans="1:22" s="3" customFormat="1" ht="6.95" customHeight="1">
      <c r="A313" s="199"/>
      <c r="B313" s="198"/>
      <c r="I313" s="59"/>
      <c r="K313" s="207"/>
      <c r="N313" s="197" t="e">
        <f>Predmjer!#REF!</f>
        <v>#REF!</v>
      </c>
      <c r="Q313" s="197"/>
      <c r="T313" s="249"/>
      <c r="V313" t="e">
        <f>IF(N312="",0,1)</f>
        <v>#REF!</v>
      </c>
    </row>
    <row r="314" spans="1:22" s="3" customFormat="1" ht="13.5" customHeight="1">
      <c r="A314" s="194">
        <f>A298</f>
        <v>4</v>
      </c>
      <c r="B314" s="195" t="e">
        <f>IF(V314&gt;0,B312+1,B312+0)</f>
        <v>#REF!</v>
      </c>
      <c r="C314" s="422" t="s">
        <v>553</v>
      </c>
      <c r="D314" s="422"/>
      <c r="E314" s="422"/>
      <c r="F314" s="422"/>
      <c r="G314" s="422"/>
      <c r="H314" s="422"/>
      <c r="I314" s="422"/>
      <c r="J314" s="422"/>
      <c r="K314" s="422"/>
      <c r="L314" s="4" t="s">
        <v>7</v>
      </c>
      <c r="M314" s="30"/>
      <c r="N314" s="197" t="e">
        <f>Predmjer!#REF!</f>
        <v>#REF!</v>
      </c>
      <c r="Q314" s="197">
        <v>53</v>
      </c>
      <c r="T314" s="249" t="e">
        <f>N314*Q314</f>
        <v>#REF!</v>
      </c>
      <c r="V314" s="250" t="e">
        <f>IF(N314="",0,1)</f>
        <v>#REF!</v>
      </c>
    </row>
    <row r="315" spans="1:22" s="3" customFormat="1" ht="6.95" customHeight="1">
      <c r="A315" s="199"/>
      <c r="B315" s="198"/>
      <c r="I315" s="59"/>
      <c r="K315" s="207"/>
      <c r="N315" s="197">
        <f>Predmjer!P152</f>
        <v>0</v>
      </c>
      <c r="Q315" s="197"/>
      <c r="T315" s="249"/>
      <c r="V315" t="e">
        <f>IF(N314="",0,1)</f>
        <v>#REF!</v>
      </c>
    </row>
    <row r="316" spans="1:22" s="3" customFormat="1" ht="13.5" customHeight="1">
      <c r="A316" s="194">
        <f>A298</f>
        <v>4</v>
      </c>
      <c r="B316" s="195" t="e">
        <f>IF(V316&gt;0,B314+1,B314+0)</f>
        <v>#REF!</v>
      </c>
      <c r="C316" s="422" t="s">
        <v>389</v>
      </c>
      <c r="D316" s="422"/>
      <c r="E316" s="422"/>
      <c r="F316" s="422"/>
      <c r="G316" s="422"/>
      <c r="H316" s="422"/>
      <c r="I316" s="422"/>
      <c r="J316" s="422"/>
      <c r="K316" s="422"/>
      <c r="L316" s="4" t="s">
        <v>7</v>
      </c>
      <c r="M316" s="30"/>
      <c r="N316" s="197">
        <f>Predmjer!P153</f>
        <v>280</v>
      </c>
      <c r="Q316" s="197">
        <v>41</v>
      </c>
      <c r="T316" s="249">
        <f>N316*Q316</f>
        <v>11480</v>
      </c>
      <c r="V316" s="250">
        <f>IF(N316="",0,1)</f>
        <v>1</v>
      </c>
    </row>
    <row r="317" spans="1:22" s="3" customFormat="1" ht="6.95" customHeight="1">
      <c r="A317" s="199"/>
      <c r="B317" s="198"/>
      <c r="I317" s="59"/>
      <c r="K317" s="207"/>
      <c r="N317" s="197">
        <f>Predmjer!P154</f>
        <v>0</v>
      </c>
      <c r="Q317" s="197"/>
      <c r="T317" s="249"/>
      <c r="V317">
        <f>IF(N316="",0,1)</f>
        <v>1</v>
      </c>
    </row>
    <row r="318" spans="1:22" s="3" customFormat="1" ht="13.5" customHeight="1">
      <c r="A318" s="194">
        <f>A298</f>
        <v>4</v>
      </c>
      <c r="B318" s="195" t="e">
        <f>IF(V318&gt;0,B316+1,B316+0)</f>
        <v>#REF!</v>
      </c>
      <c r="C318" s="422" t="s">
        <v>390</v>
      </c>
      <c r="D318" s="422"/>
      <c r="E318" s="422"/>
      <c r="F318" s="422"/>
      <c r="G318" s="422"/>
      <c r="H318" s="422"/>
      <c r="I318" s="422"/>
      <c r="J318" s="422"/>
      <c r="K318" s="422"/>
      <c r="L318" s="4" t="s">
        <v>7</v>
      </c>
      <c r="M318" s="30"/>
      <c r="N318" s="197">
        <f>Predmjer!P155</f>
        <v>290</v>
      </c>
      <c r="Q318" s="197">
        <v>53</v>
      </c>
      <c r="T318" s="249">
        <f>N318*Q318</f>
        <v>15370</v>
      </c>
      <c r="V318" s="250">
        <f>IF(N318="",0,1)</f>
        <v>1</v>
      </c>
    </row>
    <row r="319" spans="1:22" s="3" customFormat="1" ht="6.95" customHeight="1">
      <c r="A319" s="199"/>
      <c r="B319" s="198"/>
      <c r="I319" s="59"/>
      <c r="K319" s="207"/>
      <c r="N319" s="197" t="e">
        <f>Predmjer!#REF!</f>
        <v>#REF!</v>
      </c>
      <c r="Q319" s="197"/>
      <c r="T319" s="249"/>
      <c r="V319">
        <f>IF(N318="",0,1)</f>
        <v>1</v>
      </c>
    </row>
    <row r="320" spans="1:22" s="3" customFormat="1" ht="14.1" customHeight="1">
      <c r="A320" s="194">
        <f>A298</f>
        <v>4</v>
      </c>
      <c r="B320" s="195" t="e">
        <f>IF(V320&gt;0,B318+1,B318+0)</f>
        <v>#REF!</v>
      </c>
      <c r="C320" s="422" t="s">
        <v>554</v>
      </c>
      <c r="D320" s="422"/>
      <c r="E320" s="422"/>
      <c r="F320" s="422"/>
      <c r="G320" s="422"/>
      <c r="H320" s="422"/>
      <c r="I320" s="422"/>
      <c r="J320" s="422"/>
      <c r="K320" s="422"/>
      <c r="L320" s="4" t="s">
        <v>450</v>
      </c>
      <c r="M320" s="30"/>
      <c r="N320" s="197" t="e">
        <f>Predmjer!#REF!</f>
        <v>#REF!</v>
      </c>
      <c r="Q320" s="197">
        <v>143</v>
      </c>
      <c r="T320" s="249" t="e">
        <f>N320*Q320</f>
        <v>#REF!</v>
      </c>
      <c r="V320" s="250" t="e">
        <f>IF(N320="",0,1)</f>
        <v>#REF!</v>
      </c>
    </row>
    <row r="321" spans="1:256" s="3" customFormat="1" ht="12.75" hidden="1" customHeight="1">
      <c r="A321" s="199"/>
      <c r="B321" s="198"/>
      <c r="I321" s="59"/>
      <c r="K321" s="207"/>
      <c r="N321" s="197" t="e">
        <f>Predmjer!#REF!</f>
        <v>#REF!</v>
      </c>
      <c r="Q321" s="197"/>
      <c r="T321" s="249"/>
      <c r="V321" t="e">
        <f>IF(N320="",0,1)</f>
        <v>#REF!</v>
      </c>
    </row>
    <row r="322" spans="1:256" s="3" customFormat="1" ht="12.75" hidden="1" customHeight="1">
      <c r="A322" s="194">
        <f>A298</f>
        <v>4</v>
      </c>
      <c r="B322" s="195" t="e">
        <f>IF(V322&gt;0,B320+1,B320+0)</f>
        <v>#REF!</v>
      </c>
      <c r="C322" s="422" t="s">
        <v>555</v>
      </c>
      <c r="D322" s="422"/>
      <c r="E322" s="422"/>
      <c r="F322" s="422"/>
      <c r="G322" s="422"/>
      <c r="H322" s="422"/>
      <c r="I322" s="422"/>
      <c r="J322" s="422"/>
      <c r="K322" s="422"/>
      <c r="L322" s="4" t="s">
        <v>7</v>
      </c>
      <c r="M322" s="30"/>
      <c r="N322" s="197"/>
      <c r="Q322" s="197">
        <v>285</v>
      </c>
      <c r="T322" s="249">
        <f>N322*Q322</f>
        <v>0</v>
      </c>
      <c r="V322" s="250">
        <f>IF(N322="",0,1)</f>
        <v>0</v>
      </c>
    </row>
    <row r="323" spans="1:256" s="3" customFormat="1" ht="12.75" hidden="1" customHeight="1">
      <c r="A323" s="199"/>
      <c r="B323" s="198"/>
      <c r="I323" s="59"/>
      <c r="K323" s="207"/>
      <c r="N323" s="197" t="e">
        <f>Predmjer!#REF!</f>
        <v>#REF!</v>
      </c>
      <c r="Q323" s="197"/>
      <c r="T323" s="249"/>
      <c r="V323">
        <f>IF(N322="",0,1)</f>
        <v>0</v>
      </c>
    </row>
    <row r="324" spans="1:256" s="3" customFormat="1" ht="12.75" hidden="1" customHeight="1">
      <c r="A324" s="194">
        <f>A298</f>
        <v>4</v>
      </c>
      <c r="B324" s="195" t="e">
        <f>IF(V324&gt;0,B322+1,B322+0)</f>
        <v>#REF!</v>
      </c>
      <c r="C324" s="422" t="s">
        <v>556</v>
      </c>
      <c r="D324" s="422"/>
      <c r="E324" s="422"/>
      <c r="F324" s="422"/>
      <c r="G324" s="422"/>
      <c r="H324" s="422"/>
      <c r="I324" s="422"/>
      <c r="J324" s="422"/>
      <c r="K324" s="422"/>
      <c r="L324" s="4" t="s">
        <v>450</v>
      </c>
      <c r="M324" s="30"/>
      <c r="N324" s="197" t="e">
        <f>Predmjer!#REF!</f>
        <v>#REF!</v>
      </c>
      <c r="Q324" s="197">
        <v>1300</v>
      </c>
      <c r="T324" s="249" t="e">
        <f>N324*Q324</f>
        <v>#REF!</v>
      </c>
      <c r="V324" s="250" t="e">
        <f>IF(N324=0,0,1)</f>
        <v>#REF!</v>
      </c>
    </row>
    <row r="325" spans="1:256" s="3" customFormat="1" ht="12" customHeight="1">
      <c r="A325" s="199"/>
      <c r="B325" s="198"/>
      <c r="C325" s="30"/>
      <c r="D325" s="59"/>
      <c r="E325" s="59"/>
      <c r="F325" s="59"/>
      <c r="G325" s="59"/>
      <c r="H325" s="59"/>
      <c r="I325" s="59"/>
      <c r="J325" s="59"/>
      <c r="K325" s="59"/>
      <c r="L325" s="4"/>
      <c r="N325" s="197">
        <f>Predmjer!P156</f>
        <v>0</v>
      </c>
      <c r="V325">
        <f>IF(V299="",0,1)</f>
        <v>1</v>
      </c>
    </row>
    <row r="326" spans="1:256" s="3" customFormat="1" ht="12" customHeight="1">
      <c r="A326" s="199"/>
      <c r="B326" s="198"/>
      <c r="C326" s="30"/>
      <c r="D326" s="59"/>
      <c r="E326" s="59"/>
      <c r="F326" s="59"/>
      <c r="G326" s="59"/>
      <c r="H326" s="59"/>
      <c r="I326" s="59"/>
      <c r="J326" s="59"/>
      <c r="K326" s="59"/>
      <c r="L326" s="4"/>
      <c r="N326" s="197">
        <f>Predmjer!P157</f>
        <v>0</v>
      </c>
      <c r="V326">
        <f>COUNT(N329:N353)</f>
        <v>10</v>
      </c>
    </row>
    <row r="327" spans="1:256" ht="12" customHeight="1">
      <c r="A327" s="499">
        <f>IF(V327&gt;0,A298+1,A298+0)</f>
        <v>5</v>
      </c>
      <c r="B327" s="499"/>
      <c r="C327" s="246" t="s">
        <v>391</v>
      </c>
      <c r="D327" s="247"/>
      <c r="E327" s="113"/>
      <c r="F327" s="113"/>
      <c r="G327" s="113"/>
      <c r="H327" s="113"/>
      <c r="I327" s="113"/>
      <c r="J327" s="24"/>
      <c r="K327" s="24"/>
      <c r="L327" s="24"/>
      <c r="M327" s="24"/>
      <c r="N327" s="256">
        <f>Predmjer!P158</f>
        <v>0</v>
      </c>
      <c r="O327" s="24"/>
      <c r="P327" s="24"/>
      <c r="Q327" s="501" t="e">
        <f>SUM(T329:T354)</f>
        <v>#REF!</v>
      </c>
      <c r="R327" s="501"/>
      <c r="S327" s="501"/>
      <c r="T327" s="501"/>
      <c r="U327"/>
      <c r="V327">
        <f>COUNT(N329:N353)</f>
        <v>10</v>
      </c>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12" customHeight="1">
      <c r="A328" s="192"/>
      <c r="B328" s="201"/>
      <c r="C328" s="28"/>
      <c r="D328" s="59"/>
      <c r="E328" s="3"/>
      <c r="F328" s="3"/>
      <c r="G328" s="3"/>
      <c r="H328" s="3"/>
      <c r="I328" s="3"/>
      <c r="J328"/>
      <c r="K328"/>
      <c r="L328"/>
      <c r="M328"/>
      <c r="N328" s="197">
        <f>Predmjer!P159</f>
        <v>0</v>
      </c>
      <c r="O328"/>
      <c r="P328"/>
      <c r="Q328" s="257"/>
      <c r="R328"/>
      <c r="S328"/>
      <c r="T328" s="249"/>
      <c r="U328"/>
      <c r="V328">
        <f>COUNT(N329:N353)</f>
        <v>10</v>
      </c>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3" customFormat="1" ht="39.950000000000003" customHeight="1">
      <c r="A329" s="194">
        <f>A327</f>
        <v>5</v>
      </c>
      <c r="B329" s="195">
        <f>IF(V329&gt;0,1,0)</f>
        <v>1</v>
      </c>
      <c r="C329" s="422" t="s">
        <v>392</v>
      </c>
      <c r="D329" s="422"/>
      <c r="E329" s="422"/>
      <c r="F329" s="422"/>
      <c r="G329" s="422"/>
      <c r="H329" s="422"/>
      <c r="I329" s="422"/>
      <c r="J329" s="422"/>
      <c r="K329" s="422"/>
      <c r="L329" s="4" t="s">
        <v>7</v>
      </c>
      <c r="M329" s="30"/>
      <c r="N329" s="197">
        <f>Predmjer!P160</f>
        <v>1071</v>
      </c>
      <c r="Q329" s="197">
        <v>65</v>
      </c>
      <c r="T329" s="249">
        <f>N329*Q329</f>
        <v>69615</v>
      </c>
      <c r="V329" s="250">
        <f>IF(N329="",0,1)</f>
        <v>1</v>
      </c>
    </row>
    <row r="330" spans="1:256" s="3" customFormat="1" ht="6.95" customHeight="1">
      <c r="A330" s="199"/>
      <c r="B330" s="198"/>
      <c r="I330" s="59"/>
      <c r="K330" s="207"/>
      <c r="N330" s="197">
        <f>Predmjer!P161</f>
        <v>0</v>
      </c>
      <c r="Q330" s="197"/>
      <c r="T330" s="249"/>
      <c r="V330">
        <f>IF(N329="",0,1)</f>
        <v>1</v>
      </c>
    </row>
    <row r="331" spans="1:256" s="3" customFormat="1" ht="12.75" hidden="1" customHeight="1">
      <c r="A331" s="194">
        <f>A327</f>
        <v>5</v>
      </c>
      <c r="B331" s="195">
        <f>IF(V331&gt;0,B329+1,B329+0)</f>
        <v>1</v>
      </c>
      <c r="C331" s="422" t="s">
        <v>557</v>
      </c>
      <c r="D331" s="422"/>
      <c r="E331" s="422"/>
      <c r="F331" s="422"/>
      <c r="G331" s="422"/>
      <c r="H331" s="422"/>
      <c r="I331" s="422"/>
      <c r="J331" s="422"/>
      <c r="K331" s="422"/>
      <c r="L331" s="4" t="s">
        <v>7</v>
      </c>
      <c r="M331" s="30"/>
      <c r="N331" s="197"/>
      <c r="Q331" s="197">
        <v>71</v>
      </c>
      <c r="T331" s="249">
        <f>N331*Q331</f>
        <v>0</v>
      </c>
      <c r="V331" s="250">
        <f>IF(N331="",0,1)</f>
        <v>0</v>
      </c>
    </row>
    <row r="332" spans="1:256" s="3" customFormat="1" ht="12.75" hidden="1" customHeight="1">
      <c r="A332" s="199"/>
      <c r="B332" s="198"/>
      <c r="I332" s="59"/>
      <c r="K332" s="207"/>
      <c r="N332" s="197" t="e">
        <f>Predmjer!#REF!</f>
        <v>#REF!</v>
      </c>
      <c r="Q332" s="197"/>
      <c r="T332" s="249"/>
      <c r="V332">
        <f>IF(N331="",0,1)</f>
        <v>0</v>
      </c>
    </row>
    <row r="333" spans="1:256" s="3" customFormat="1" ht="12.75" hidden="1" customHeight="1">
      <c r="A333" s="194">
        <f>A327</f>
        <v>5</v>
      </c>
      <c r="B333" s="195">
        <f>IF(V333&gt;0,B331+1,B331+0)</f>
        <v>1</v>
      </c>
      <c r="C333" s="422" t="s">
        <v>558</v>
      </c>
      <c r="D333" s="422"/>
      <c r="E333" s="422"/>
      <c r="F333" s="422"/>
      <c r="G333" s="422"/>
      <c r="H333" s="422"/>
      <c r="I333" s="422"/>
      <c r="J333" s="422"/>
      <c r="K333" s="422"/>
      <c r="L333" s="4"/>
      <c r="M333" s="30"/>
      <c r="N333" s="197" t="e">
        <f>Predmjer!#REF!</f>
        <v>#REF!</v>
      </c>
      <c r="Q333" s="197"/>
      <c r="T333" s="249"/>
      <c r="V333" s="250">
        <f>V334+V335</f>
        <v>0</v>
      </c>
    </row>
    <row r="334" spans="1:256" s="3" customFormat="1" ht="12.75" hidden="1" customHeight="1">
      <c r="A334" s="199"/>
      <c r="B334" s="198"/>
      <c r="C334" s="30" t="s">
        <v>361</v>
      </c>
      <c r="D334" s="433" t="s">
        <v>559</v>
      </c>
      <c r="E334" s="433"/>
      <c r="F334" s="433"/>
      <c r="G334" s="433"/>
      <c r="H334" s="433"/>
      <c r="I334" s="433"/>
      <c r="J334" s="433"/>
      <c r="K334" s="433"/>
      <c r="L334" s="4" t="s">
        <v>7</v>
      </c>
      <c r="N334" s="197"/>
      <c r="Q334" s="197">
        <v>65</v>
      </c>
      <c r="T334" s="249">
        <f>N334*Q334</f>
        <v>0</v>
      </c>
      <c r="V334" s="250">
        <f>IF(N334="",0,1)</f>
        <v>0</v>
      </c>
    </row>
    <row r="335" spans="1:256" s="3" customFormat="1" ht="12.75" hidden="1" customHeight="1">
      <c r="A335" s="199"/>
      <c r="B335" s="198"/>
      <c r="C335" s="30" t="s">
        <v>361</v>
      </c>
      <c r="D335" s="433" t="s">
        <v>560</v>
      </c>
      <c r="E335" s="433"/>
      <c r="F335" s="433"/>
      <c r="G335" s="433"/>
      <c r="H335" s="433"/>
      <c r="I335" s="433"/>
      <c r="J335" s="433"/>
      <c r="K335" s="433"/>
      <c r="L335" s="4" t="s">
        <v>7</v>
      </c>
      <c r="N335" s="197"/>
      <c r="Q335" s="197">
        <v>70</v>
      </c>
      <c r="T335" s="249">
        <f>N335*Q335</f>
        <v>0</v>
      </c>
      <c r="V335" s="250">
        <f>IF(N335="",0,1)</f>
        <v>0</v>
      </c>
    </row>
    <row r="336" spans="1:256" s="3" customFormat="1" ht="12.75" hidden="1" customHeight="1">
      <c r="A336" s="199"/>
      <c r="B336" s="198"/>
      <c r="I336" s="59"/>
      <c r="K336" s="207"/>
      <c r="N336" s="197" t="e">
        <f>Predmjer!#REF!</f>
        <v>#REF!</v>
      </c>
      <c r="Q336" s="197"/>
      <c r="T336" s="249"/>
      <c r="V336"/>
    </row>
    <row r="337" spans="1:22" s="3" customFormat="1" ht="15" customHeight="1">
      <c r="A337" s="194">
        <f>A327</f>
        <v>5</v>
      </c>
      <c r="B337" s="195" t="e">
        <f>IF(V337&gt;0,B333+1,B333+0)</f>
        <v>#REF!</v>
      </c>
      <c r="C337" s="422" t="s">
        <v>561</v>
      </c>
      <c r="D337" s="422"/>
      <c r="E337" s="422"/>
      <c r="F337" s="422"/>
      <c r="G337" s="422"/>
      <c r="H337" s="422"/>
      <c r="I337" s="422"/>
      <c r="J337" s="422"/>
      <c r="K337" s="422"/>
      <c r="L337" s="4"/>
      <c r="M337" s="30"/>
      <c r="N337" s="197" t="e">
        <f>Predmjer!#REF!</f>
        <v>#REF!</v>
      </c>
      <c r="Q337" s="197"/>
      <c r="T337" s="249" t="e">
        <f>N337*Q337</f>
        <v>#REF!</v>
      </c>
      <c r="V337" s="250" t="e">
        <f>V338+V339+V340</f>
        <v>#REF!</v>
      </c>
    </row>
    <row r="338" spans="1:22" s="3" customFormat="1" ht="13.5" customHeight="1">
      <c r="A338" s="199"/>
      <c r="B338" s="198"/>
      <c r="C338" s="30" t="s">
        <v>361</v>
      </c>
      <c r="D338" s="433" t="s">
        <v>394</v>
      </c>
      <c r="E338" s="433"/>
      <c r="F338" s="433"/>
      <c r="G338" s="433"/>
      <c r="H338" s="433"/>
      <c r="I338" s="433"/>
      <c r="J338" s="433"/>
      <c r="K338" s="433"/>
      <c r="L338" s="4" t="s">
        <v>7</v>
      </c>
      <c r="N338" s="197" t="e">
        <f>Predmjer!#REF!</f>
        <v>#REF!</v>
      </c>
      <c r="Q338" s="197">
        <v>25</v>
      </c>
      <c r="T338" s="249" t="e">
        <f>N338*Q338</f>
        <v>#REF!</v>
      </c>
      <c r="V338" s="250" t="e">
        <f>IF(N338="",0,1)</f>
        <v>#REF!</v>
      </c>
    </row>
    <row r="339" spans="1:22" s="3" customFormat="1" ht="12.75" hidden="1" customHeight="1">
      <c r="A339" s="199"/>
      <c r="B339" s="198"/>
      <c r="C339" s="30" t="s">
        <v>361</v>
      </c>
      <c r="D339" s="433" t="s">
        <v>562</v>
      </c>
      <c r="E339" s="433"/>
      <c r="F339" s="433"/>
      <c r="G339" s="433"/>
      <c r="H339" s="433"/>
      <c r="I339" s="433"/>
      <c r="J339" s="433"/>
      <c r="K339" s="433"/>
      <c r="L339" s="4" t="s">
        <v>7</v>
      </c>
      <c r="N339" s="197"/>
      <c r="Q339" s="197">
        <v>30</v>
      </c>
      <c r="T339" s="249">
        <f>N339*Q339</f>
        <v>0</v>
      </c>
      <c r="V339" s="250">
        <f>IF(N339="",0,1)</f>
        <v>0</v>
      </c>
    </row>
    <row r="340" spans="1:22" s="3" customFormat="1" ht="12.75" hidden="1" customHeight="1">
      <c r="A340" s="199"/>
      <c r="B340" s="198"/>
      <c r="C340" s="30" t="s">
        <v>361</v>
      </c>
      <c r="D340" s="433" t="s">
        <v>563</v>
      </c>
      <c r="E340" s="433"/>
      <c r="F340" s="433"/>
      <c r="G340" s="433"/>
      <c r="H340" s="433"/>
      <c r="I340" s="433"/>
      <c r="J340" s="433"/>
      <c r="K340" s="433"/>
      <c r="L340" s="4" t="s">
        <v>7</v>
      </c>
      <c r="N340" s="197"/>
      <c r="Q340" s="197">
        <v>35</v>
      </c>
      <c r="T340" s="249">
        <f>N340*Q340</f>
        <v>0</v>
      </c>
      <c r="V340" s="250">
        <f>IF(N340="",0,1)</f>
        <v>0</v>
      </c>
    </row>
    <row r="341" spans="1:22" s="3" customFormat="1" ht="6.95" customHeight="1">
      <c r="A341" s="199"/>
      <c r="B341" s="198"/>
      <c r="I341" s="59"/>
      <c r="K341" s="207"/>
      <c r="N341" s="197" t="e">
        <f>Predmjer!#REF!</f>
        <v>#REF!</v>
      </c>
      <c r="Q341" s="197"/>
      <c r="T341" s="249"/>
      <c r="V341" t="e">
        <f>IF(V337="",0,1)</f>
        <v>#REF!</v>
      </c>
    </row>
    <row r="342" spans="1:22" s="3" customFormat="1" ht="24.95" customHeight="1">
      <c r="A342" s="194">
        <f>A327</f>
        <v>5</v>
      </c>
      <c r="B342" s="195" t="e">
        <f>IF(V342&gt;0,B337+1,B337+0)</f>
        <v>#REF!</v>
      </c>
      <c r="C342" s="422" t="s">
        <v>393</v>
      </c>
      <c r="D342" s="422"/>
      <c r="E342" s="422"/>
      <c r="F342" s="422"/>
      <c r="G342" s="422"/>
      <c r="H342" s="422"/>
      <c r="I342" s="422"/>
      <c r="J342" s="422"/>
      <c r="K342" s="422"/>
      <c r="L342" s="4"/>
      <c r="M342" s="30"/>
      <c r="N342" s="197">
        <f>Predmjer!P162</f>
        <v>0</v>
      </c>
      <c r="Q342" s="197"/>
      <c r="T342" s="249"/>
      <c r="V342" s="250" t="e">
        <f>V343+V344+V345</f>
        <v>#REF!</v>
      </c>
    </row>
    <row r="343" spans="1:22" s="3" customFormat="1" ht="13.5" customHeight="1">
      <c r="A343" s="199"/>
      <c r="B343" s="198"/>
      <c r="C343" s="30" t="s">
        <v>361</v>
      </c>
      <c r="D343" s="433" t="s">
        <v>394</v>
      </c>
      <c r="E343" s="433"/>
      <c r="F343" s="433"/>
      <c r="G343" s="433"/>
      <c r="H343" s="433"/>
      <c r="I343" s="433"/>
      <c r="J343" s="433"/>
      <c r="K343" s="433"/>
      <c r="L343" s="4" t="s">
        <v>7</v>
      </c>
      <c r="N343" s="197">
        <f>Predmjer!P163</f>
        <v>280</v>
      </c>
      <c r="Q343" s="197">
        <v>35</v>
      </c>
      <c r="T343" s="249">
        <f>N343*Q343</f>
        <v>9800</v>
      </c>
      <c r="V343" s="250">
        <f>IF(N343="",0,1)</f>
        <v>1</v>
      </c>
    </row>
    <row r="344" spans="1:22" s="3" customFormat="1" ht="13.5" customHeight="1">
      <c r="A344" s="199"/>
      <c r="B344" s="198"/>
      <c r="C344" s="30" t="s">
        <v>361</v>
      </c>
      <c r="D344" s="433" t="s">
        <v>562</v>
      </c>
      <c r="E344" s="433"/>
      <c r="F344" s="433"/>
      <c r="G344" s="433"/>
      <c r="H344" s="433"/>
      <c r="I344" s="433"/>
      <c r="J344" s="433"/>
      <c r="K344" s="433"/>
      <c r="L344" s="4" t="s">
        <v>7</v>
      </c>
      <c r="N344" s="197" t="e">
        <f>Predmjer!#REF!</f>
        <v>#REF!</v>
      </c>
      <c r="Q344" s="187">
        <v>42</v>
      </c>
      <c r="T344" s="249" t="e">
        <f>N344*Q344</f>
        <v>#REF!</v>
      </c>
      <c r="V344" s="250" t="e">
        <f>IF(N344="",0,1)</f>
        <v>#REF!</v>
      </c>
    </row>
    <row r="345" spans="1:22" s="3" customFormat="1" ht="12.75" hidden="1" customHeight="1">
      <c r="A345" s="199"/>
      <c r="B345" s="198"/>
      <c r="C345" s="30" t="s">
        <v>361</v>
      </c>
      <c r="D345" s="433" t="s">
        <v>563</v>
      </c>
      <c r="E345" s="433"/>
      <c r="F345" s="433"/>
      <c r="G345" s="433"/>
      <c r="H345" s="433"/>
      <c r="I345" s="433"/>
      <c r="J345" s="433"/>
      <c r="K345" s="433"/>
      <c r="L345" s="4" t="s">
        <v>7</v>
      </c>
      <c r="N345" s="197"/>
      <c r="Q345" s="197">
        <v>52</v>
      </c>
      <c r="T345" s="249">
        <f>N345*Q345</f>
        <v>0</v>
      </c>
      <c r="V345" s="250">
        <f>IF(N345="",0,1)</f>
        <v>0</v>
      </c>
    </row>
    <row r="346" spans="1:22" s="3" customFormat="1" ht="6.95" customHeight="1">
      <c r="A346" s="199"/>
      <c r="B346" s="198"/>
      <c r="I346" s="59"/>
      <c r="K346" s="207"/>
      <c r="N346" s="197">
        <f>Predmjer!P165</f>
        <v>0</v>
      </c>
      <c r="Q346" s="197"/>
      <c r="T346" s="249"/>
      <c r="V346" t="e">
        <f>IF(V342="",0,1)</f>
        <v>#REF!</v>
      </c>
    </row>
    <row r="347" spans="1:22" s="3" customFormat="1" ht="15" customHeight="1">
      <c r="A347" s="194">
        <f>A327</f>
        <v>5</v>
      </c>
      <c r="B347" s="195" t="e">
        <f>IF(V347&gt;0,B342+1,B342+0)</f>
        <v>#REF!</v>
      </c>
      <c r="C347" s="422" t="s">
        <v>396</v>
      </c>
      <c r="D347" s="422"/>
      <c r="E347" s="422"/>
      <c r="F347" s="422"/>
      <c r="G347" s="422"/>
      <c r="H347" s="422"/>
      <c r="I347" s="422"/>
      <c r="J347" s="422"/>
      <c r="K347" s="422"/>
      <c r="L347" s="4"/>
      <c r="M347" s="30"/>
      <c r="N347" s="197">
        <f>Predmjer!P166</f>
        <v>0</v>
      </c>
      <c r="Q347" s="187"/>
      <c r="T347" s="249"/>
      <c r="V347" s="250">
        <f>V348+V349+V350</f>
        <v>1</v>
      </c>
    </row>
    <row r="348" spans="1:22" s="3" customFormat="1" ht="12.75" hidden="1" customHeight="1">
      <c r="A348" s="199"/>
      <c r="B348" s="198"/>
      <c r="C348" s="30" t="s">
        <v>361</v>
      </c>
      <c r="D348" s="433" t="s">
        <v>564</v>
      </c>
      <c r="E348" s="433"/>
      <c r="F348" s="433"/>
      <c r="G348" s="433"/>
      <c r="H348" s="433"/>
      <c r="I348" s="433"/>
      <c r="J348" s="433"/>
      <c r="K348" s="433"/>
      <c r="L348" s="4" t="s">
        <v>7</v>
      </c>
      <c r="N348" s="197"/>
      <c r="Q348" s="197">
        <v>33</v>
      </c>
      <c r="T348" s="249">
        <f>N348*Q348</f>
        <v>0</v>
      </c>
      <c r="V348" s="250">
        <f>IF(N348="",0,1)</f>
        <v>0</v>
      </c>
    </row>
    <row r="349" spans="1:22" s="3" customFormat="1" ht="13.5" customHeight="1">
      <c r="A349" s="199"/>
      <c r="B349" s="198"/>
      <c r="C349" s="30" t="s">
        <v>361</v>
      </c>
      <c r="D349" s="433" t="s">
        <v>565</v>
      </c>
      <c r="E349" s="433"/>
      <c r="F349" s="433"/>
      <c r="G349" s="433"/>
      <c r="H349" s="433"/>
      <c r="I349" s="433"/>
      <c r="J349" s="433"/>
      <c r="K349" s="433"/>
      <c r="L349" s="4" t="s">
        <v>7</v>
      </c>
      <c r="N349" s="197">
        <v>70</v>
      </c>
      <c r="Q349" s="187">
        <v>38</v>
      </c>
      <c r="T349" s="249">
        <f>N349*Q349</f>
        <v>2660</v>
      </c>
      <c r="V349" s="250">
        <f>IF(N349="",0,1)</f>
        <v>1</v>
      </c>
    </row>
    <row r="350" spans="1:22" s="3" customFormat="1" ht="12.75" hidden="1" customHeight="1">
      <c r="A350" s="199"/>
      <c r="B350" s="198"/>
      <c r="C350" s="30" t="s">
        <v>361</v>
      </c>
      <c r="D350" s="433" t="s">
        <v>397</v>
      </c>
      <c r="E350" s="433"/>
      <c r="F350" s="433"/>
      <c r="G350" s="433"/>
      <c r="H350" s="433"/>
      <c r="I350" s="433"/>
      <c r="J350" s="433"/>
      <c r="K350" s="433"/>
      <c r="L350" s="4" t="s">
        <v>7</v>
      </c>
      <c r="N350" s="197"/>
      <c r="Q350" s="187">
        <v>42</v>
      </c>
      <c r="T350" s="249">
        <f>N350*Q350</f>
        <v>0</v>
      </c>
      <c r="V350" s="250">
        <f>IF(N350="",0,1)</f>
        <v>0</v>
      </c>
    </row>
    <row r="351" spans="1:22" s="3" customFormat="1" ht="6.95" customHeight="1">
      <c r="A351" s="199"/>
      <c r="B351" s="198"/>
      <c r="I351" s="59"/>
      <c r="K351" s="207"/>
      <c r="N351" s="197">
        <f>Predmjer!P168</f>
        <v>0</v>
      </c>
      <c r="V351">
        <f>IF(V347="",0,1)</f>
        <v>1</v>
      </c>
    </row>
    <row r="352" spans="1:22" s="3" customFormat="1" ht="24.95" customHeight="1">
      <c r="A352" s="194">
        <f>A327</f>
        <v>5</v>
      </c>
      <c r="B352" s="195" t="e">
        <f>IF(V352&gt;0,B347+1,B347+0)</f>
        <v>#REF!</v>
      </c>
      <c r="C352" s="422" t="s">
        <v>398</v>
      </c>
      <c r="D352" s="422"/>
      <c r="E352" s="422"/>
      <c r="F352" s="422"/>
      <c r="G352" s="422"/>
      <c r="H352" s="422"/>
      <c r="I352" s="422"/>
      <c r="J352" s="422"/>
      <c r="K352" s="422"/>
      <c r="L352" s="4"/>
      <c r="M352" s="30"/>
      <c r="N352" s="197">
        <f>Predmjer!P169</f>
        <v>0</v>
      </c>
      <c r="V352" s="250">
        <f>V353+V354+V355</f>
        <v>13</v>
      </c>
    </row>
    <row r="353" spans="1:256" s="3" customFormat="1" ht="13.5" customHeight="1">
      <c r="A353" s="199"/>
      <c r="B353" s="198"/>
      <c r="C353" s="30" t="s">
        <v>361</v>
      </c>
      <c r="D353" s="433" t="s">
        <v>399</v>
      </c>
      <c r="E353" s="433"/>
      <c r="F353" s="433"/>
      <c r="G353" s="433"/>
      <c r="H353" s="433"/>
      <c r="I353" s="433"/>
      <c r="J353" s="433"/>
      <c r="K353" s="433"/>
      <c r="L353" s="4" t="s">
        <v>7</v>
      </c>
      <c r="N353" s="197">
        <f>Predmjer!P170</f>
        <v>2920</v>
      </c>
      <c r="Q353" s="29">
        <v>8</v>
      </c>
      <c r="T353" s="249">
        <f>N353*Q353</f>
        <v>23360</v>
      </c>
      <c r="V353" s="250">
        <f>IF(N353="",0,1)</f>
        <v>1</v>
      </c>
    </row>
    <row r="354" spans="1:256" s="3" customFormat="1" ht="11.25" customHeight="1">
      <c r="A354" s="199"/>
      <c r="B354" s="198"/>
      <c r="C354"/>
      <c r="D354"/>
      <c r="E354"/>
      <c r="F354"/>
      <c r="G354"/>
      <c r="H354"/>
      <c r="I354"/>
      <c r="J354"/>
      <c r="K354"/>
      <c r="L354"/>
      <c r="M354" s="202"/>
      <c r="N354" s="197">
        <f>Predmjer!P171</f>
        <v>0</v>
      </c>
      <c r="V354">
        <f>IF(V328="",0,1)</f>
        <v>1</v>
      </c>
    </row>
    <row r="355" spans="1:256" s="3" customFormat="1" ht="12" customHeight="1">
      <c r="A355" s="199"/>
      <c r="B355" s="203"/>
      <c r="C355" s="30"/>
      <c r="D355" s="59"/>
      <c r="E355" s="59"/>
      <c r="F355" s="59"/>
      <c r="G355" s="59"/>
      <c r="H355" s="59"/>
      <c r="I355" s="59"/>
      <c r="J355" s="59"/>
      <c r="K355" s="59"/>
      <c r="L355" s="4"/>
      <c r="N355" s="197">
        <f>Predmjer!P172</f>
        <v>0</v>
      </c>
      <c r="V355">
        <f>COUNT(N358:N368)</f>
        <v>11</v>
      </c>
    </row>
    <row r="356" spans="1:256" ht="12" customHeight="1">
      <c r="A356" s="499">
        <f>IF(V356&gt;0,A327+1,A327+0)</f>
        <v>6</v>
      </c>
      <c r="B356" s="499"/>
      <c r="C356" s="246" t="s">
        <v>400</v>
      </c>
      <c r="D356" s="247"/>
      <c r="E356" s="113"/>
      <c r="F356" s="113"/>
      <c r="G356" s="113"/>
      <c r="H356" s="113"/>
      <c r="I356" s="113"/>
      <c r="J356" s="24"/>
      <c r="K356" s="24"/>
      <c r="L356" s="24"/>
      <c r="M356" s="24"/>
      <c r="N356" s="256">
        <f>Predmjer!P173</f>
        <v>0</v>
      </c>
      <c r="O356" s="24"/>
      <c r="P356" s="24"/>
      <c r="Q356" s="501">
        <f>SUM(T358:T366)</f>
        <v>410750</v>
      </c>
      <c r="R356" s="501"/>
      <c r="S356" s="501"/>
      <c r="T356" s="501"/>
      <c r="U356"/>
      <c r="V356">
        <f>COUNT(N358:N368)</f>
        <v>11</v>
      </c>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12" customHeight="1">
      <c r="A357" s="192"/>
      <c r="B357" s="201"/>
      <c r="C357" s="28"/>
      <c r="D357" s="59"/>
      <c r="E357" s="3"/>
      <c r="F357" s="3"/>
      <c r="G357" s="3"/>
      <c r="H357" s="3"/>
      <c r="I357" s="3"/>
      <c r="J357"/>
      <c r="K357"/>
      <c r="L357"/>
      <c r="M357"/>
      <c r="N357" s="197">
        <f>Predmjer!P174</f>
        <v>0</v>
      </c>
      <c r="O357"/>
      <c r="P357"/>
      <c r="Q357"/>
      <c r="R357"/>
      <c r="S357"/>
      <c r="T357" s="249"/>
      <c r="U357"/>
      <c r="V357">
        <f>COUNT(N358:N368)</f>
        <v>11</v>
      </c>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3" customFormat="1" ht="24.95" customHeight="1">
      <c r="A358" s="194">
        <f>A356</f>
        <v>6</v>
      </c>
      <c r="B358" s="195">
        <f>IF(V358&gt;0,1,0)</f>
        <v>1</v>
      </c>
      <c r="C358" s="422" t="s">
        <v>566</v>
      </c>
      <c r="D358" s="422"/>
      <c r="E358" s="422"/>
      <c r="F358" s="422"/>
      <c r="G358" s="422"/>
      <c r="H358" s="422"/>
      <c r="I358" s="422"/>
      <c r="J358" s="422"/>
      <c r="K358" s="422"/>
      <c r="L358" s="4" t="s">
        <v>7</v>
      </c>
      <c r="M358" s="30"/>
      <c r="N358" s="197">
        <f>Predmjer!P175</f>
        <v>270</v>
      </c>
      <c r="Q358" s="197">
        <v>310</v>
      </c>
      <c r="T358" s="249">
        <f>N358*Q358</f>
        <v>83700</v>
      </c>
      <c r="V358" s="250">
        <f>IF(N358="",0,1)</f>
        <v>1</v>
      </c>
    </row>
    <row r="359" spans="1:256" s="3" customFormat="1" ht="6.95" customHeight="1">
      <c r="A359" s="199"/>
      <c r="B359" s="198"/>
      <c r="I359" s="59"/>
      <c r="K359" s="207"/>
      <c r="N359" s="197">
        <f>Predmjer!P176</f>
        <v>0</v>
      </c>
      <c r="Q359" s="197"/>
      <c r="T359" s="249"/>
      <c r="V359">
        <f>IF(N358="",0,1)</f>
        <v>1</v>
      </c>
    </row>
    <row r="360" spans="1:256" s="3" customFormat="1" ht="39.950000000000003" customHeight="1">
      <c r="A360" s="194">
        <f>A356</f>
        <v>6</v>
      </c>
      <c r="B360" s="195">
        <f>IF(V360&gt;0,B358+1,B358+0)</f>
        <v>2</v>
      </c>
      <c r="C360" s="422" t="s">
        <v>402</v>
      </c>
      <c r="D360" s="422"/>
      <c r="E360" s="422"/>
      <c r="F360" s="422"/>
      <c r="G360" s="422"/>
      <c r="H360" s="422"/>
      <c r="I360" s="422"/>
      <c r="J360" s="422"/>
      <c r="K360" s="422"/>
      <c r="L360" s="4" t="s">
        <v>7</v>
      </c>
      <c r="M360" s="30"/>
      <c r="N360" s="197">
        <f>Predmjer!P177</f>
        <v>120</v>
      </c>
      <c r="Q360" s="197">
        <v>140</v>
      </c>
      <c r="T360" s="249">
        <f>N360*Q360</f>
        <v>16800</v>
      </c>
      <c r="V360" s="250">
        <f>IF(N360="",0,1)</f>
        <v>1</v>
      </c>
    </row>
    <row r="361" spans="1:256" s="3" customFormat="1" ht="6.95" customHeight="1">
      <c r="A361" s="199"/>
      <c r="B361" s="198"/>
      <c r="I361" s="59"/>
      <c r="K361" s="207"/>
      <c r="N361" s="197">
        <f>Predmjer!P178</f>
        <v>0</v>
      </c>
      <c r="Q361" s="197"/>
      <c r="T361" s="249"/>
      <c r="V361">
        <f>IF(N360="",0,1)</f>
        <v>1</v>
      </c>
    </row>
    <row r="362" spans="1:256" s="3" customFormat="1" ht="39.950000000000003" customHeight="1">
      <c r="A362" s="194">
        <f>A356</f>
        <v>6</v>
      </c>
      <c r="B362" s="195">
        <f>IF(V362&gt;0,B360+1,B360+0)</f>
        <v>3</v>
      </c>
      <c r="C362" s="422" t="s">
        <v>567</v>
      </c>
      <c r="D362" s="422"/>
      <c r="E362" s="422"/>
      <c r="F362" s="422"/>
      <c r="G362" s="422"/>
      <c r="H362" s="422"/>
      <c r="I362" s="422"/>
      <c r="J362" s="422"/>
      <c r="K362" s="422"/>
      <c r="L362" s="4" t="s">
        <v>7</v>
      </c>
      <c r="N362" s="197">
        <f>Predmjer!P179</f>
        <v>650</v>
      </c>
      <c r="Q362" s="197">
        <v>140</v>
      </c>
      <c r="T362" s="249">
        <f>N362*Q362</f>
        <v>91000</v>
      </c>
      <c r="V362" s="250">
        <f>IF(N362="",0,1)</f>
        <v>1</v>
      </c>
    </row>
    <row r="363" spans="1:256" s="3" customFormat="1" ht="6.95" customHeight="1">
      <c r="A363" s="199"/>
      <c r="B363" s="198"/>
      <c r="I363" s="59"/>
      <c r="K363" s="207"/>
      <c r="N363" s="197">
        <f>Predmjer!P180</f>
        <v>0</v>
      </c>
      <c r="Q363" s="197"/>
      <c r="T363" s="249"/>
      <c r="V363">
        <f>IF(N362="",0,1)</f>
        <v>1</v>
      </c>
    </row>
    <row r="364" spans="1:256" s="3" customFormat="1" ht="24.95" customHeight="1">
      <c r="A364" s="194">
        <f>A356</f>
        <v>6</v>
      </c>
      <c r="B364" s="195">
        <f>IF(V364&gt;0,B362+1,B362+0)</f>
        <v>4</v>
      </c>
      <c r="C364" s="422" t="s">
        <v>404</v>
      </c>
      <c r="D364" s="422"/>
      <c r="E364" s="422"/>
      <c r="F364" s="422"/>
      <c r="G364" s="422"/>
      <c r="H364" s="422"/>
      <c r="I364" s="422"/>
      <c r="J364" s="422"/>
      <c r="K364" s="422"/>
      <c r="L364" s="4" t="s">
        <v>7</v>
      </c>
      <c r="N364" s="197">
        <f>Predmjer!P181</f>
        <v>105</v>
      </c>
      <c r="Q364" s="197">
        <v>150</v>
      </c>
      <c r="T364" s="249">
        <f>N364*Q364</f>
        <v>15750</v>
      </c>
      <c r="V364" s="250">
        <f>IF(N364="",0,1)</f>
        <v>1</v>
      </c>
    </row>
    <row r="365" spans="1:256" s="3" customFormat="1" ht="6.95" customHeight="1">
      <c r="A365" s="199"/>
      <c r="B365" s="198"/>
      <c r="I365" s="59"/>
      <c r="K365" s="207"/>
      <c r="N365" s="197">
        <f>Predmjer!P182</f>
        <v>0</v>
      </c>
      <c r="Q365" s="197"/>
      <c r="T365" s="249"/>
      <c r="V365">
        <f>IF(N364="",0,1)</f>
        <v>1</v>
      </c>
    </row>
    <row r="366" spans="1:256" s="3" customFormat="1" ht="24.95" customHeight="1">
      <c r="A366" s="194">
        <f>A356</f>
        <v>6</v>
      </c>
      <c r="B366" s="195">
        <f>IF(V366&gt;0,B364+1,B364+0)</f>
        <v>5</v>
      </c>
      <c r="C366" s="422" t="s">
        <v>568</v>
      </c>
      <c r="D366" s="422"/>
      <c r="E366" s="422"/>
      <c r="F366" s="422"/>
      <c r="G366" s="422"/>
      <c r="H366" s="422"/>
      <c r="I366" s="422"/>
      <c r="J366" s="422"/>
      <c r="K366" s="422"/>
      <c r="L366" s="4" t="s">
        <v>7</v>
      </c>
      <c r="N366" s="197">
        <f>Predmjer!P183</f>
        <v>550</v>
      </c>
      <c r="Q366" s="197">
        <v>370</v>
      </c>
      <c r="T366" s="249">
        <f>N366*Q366</f>
        <v>203500</v>
      </c>
      <c r="V366" s="250">
        <f>IF(N366="",0,1)</f>
        <v>1</v>
      </c>
    </row>
    <row r="367" spans="1:256" s="3" customFormat="1" ht="12.75" hidden="1" customHeight="1">
      <c r="A367" s="199"/>
      <c r="B367" s="198"/>
      <c r="I367" s="59"/>
      <c r="K367" s="207"/>
      <c r="N367" s="197">
        <f>Predmjer!P184</f>
        <v>0</v>
      </c>
      <c r="Q367" s="197"/>
      <c r="T367" s="249"/>
      <c r="V367">
        <f>IF(N366="",0,1)</f>
        <v>1</v>
      </c>
    </row>
    <row r="368" spans="1:256" s="3" customFormat="1" ht="12.75" hidden="1" customHeight="1">
      <c r="A368" s="194">
        <f>A356</f>
        <v>6</v>
      </c>
      <c r="B368" s="195">
        <f>IF(V368&gt;0,B366+1,B366+0)</f>
        <v>6</v>
      </c>
      <c r="C368" s="422" t="s">
        <v>406</v>
      </c>
      <c r="D368" s="422"/>
      <c r="E368" s="422"/>
      <c r="F368" s="422"/>
      <c r="G368" s="422"/>
      <c r="H368" s="422"/>
      <c r="I368" s="422"/>
      <c r="J368" s="422"/>
      <c r="K368" s="422"/>
      <c r="L368" s="4" t="s">
        <v>7</v>
      </c>
      <c r="N368" s="197">
        <f>Predmjer!P185</f>
        <v>18</v>
      </c>
      <c r="Q368" s="197">
        <v>450</v>
      </c>
      <c r="T368" s="249">
        <f>N368*Q368</f>
        <v>8100</v>
      </c>
      <c r="V368" s="250">
        <f>IF(N368=0,0,1)</f>
        <v>1</v>
      </c>
    </row>
    <row r="369" spans="1:256" s="3" customFormat="1" ht="11.25" customHeight="1">
      <c r="A369" s="199"/>
      <c r="B369" s="198"/>
      <c r="C369"/>
      <c r="D369"/>
      <c r="E369"/>
      <c r="F369"/>
      <c r="G369"/>
      <c r="H369"/>
      <c r="I369"/>
      <c r="J369"/>
      <c r="K369"/>
      <c r="L369"/>
      <c r="M369" s="202"/>
      <c r="N369" s="197">
        <f>Predmjer!P186</f>
        <v>0</v>
      </c>
      <c r="T369" s="249"/>
      <c r="V369">
        <f>IF(V357="",0,1)</f>
        <v>1</v>
      </c>
    </row>
    <row r="370" spans="1:256" s="3" customFormat="1" ht="12" customHeight="1">
      <c r="A370" s="199"/>
      <c r="B370" s="198"/>
      <c r="C370" s="30"/>
      <c r="D370" s="59"/>
      <c r="E370" s="59"/>
      <c r="F370" s="59"/>
      <c r="G370" s="59"/>
      <c r="H370" s="59"/>
      <c r="I370" s="59"/>
      <c r="J370" s="59"/>
      <c r="K370" s="59"/>
      <c r="L370" s="4"/>
      <c r="N370" s="197">
        <f>Predmjer!P187</f>
        <v>0</v>
      </c>
      <c r="V370">
        <f>COUNT(N373:N380)</f>
        <v>2</v>
      </c>
    </row>
    <row r="371" spans="1:256" ht="12" customHeight="1">
      <c r="A371" s="499">
        <f>IF(V371&gt;0,A356+1,A356+0)</f>
        <v>7</v>
      </c>
      <c r="B371" s="499"/>
      <c r="C371" s="246" t="s">
        <v>407</v>
      </c>
      <c r="D371" s="247"/>
      <c r="E371" s="113"/>
      <c r="F371" s="113"/>
      <c r="G371" s="113"/>
      <c r="H371" s="113"/>
      <c r="I371" s="113"/>
      <c r="J371" s="24"/>
      <c r="K371" s="24"/>
      <c r="L371" s="24"/>
      <c r="M371" s="24"/>
      <c r="N371" s="256">
        <f>Predmjer!P188</f>
        <v>0</v>
      </c>
      <c r="O371" s="24"/>
      <c r="P371" s="24"/>
      <c r="Q371" s="501" t="e">
        <f>SUM(T373:T380)</f>
        <v>#REF!</v>
      </c>
      <c r="R371" s="501"/>
      <c r="S371" s="501"/>
      <c r="T371" s="501"/>
      <c r="U371"/>
      <c r="V371">
        <f>COUNT(N373:N380)</f>
        <v>2</v>
      </c>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12" customHeight="1">
      <c r="A372" s="192"/>
      <c r="B372" s="201"/>
      <c r="C372" s="28"/>
      <c r="D372" s="59"/>
      <c r="E372" s="3"/>
      <c r="F372" s="3"/>
      <c r="G372" s="3"/>
      <c r="H372" s="3"/>
      <c r="I372" s="3"/>
      <c r="J372"/>
      <c r="K372"/>
      <c r="L372"/>
      <c r="M372"/>
      <c r="N372" s="197">
        <f>Predmjer!P189</f>
        <v>0</v>
      </c>
      <c r="O372"/>
      <c r="P372"/>
      <c r="Q372" s="257"/>
      <c r="R372"/>
      <c r="S372"/>
      <c r="T372" s="249"/>
      <c r="U372"/>
      <c r="V372">
        <f>COUNT(N373:N380)</f>
        <v>2</v>
      </c>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3" customFormat="1" ht="24.95" customHeight="1">
      <c r="A373" s="194">
        <f>A371</f>
        <v>7</v>
      </c>
      <c r="B373" s="195" t="e">
        <f>IF(V373&gt;0,1,0)</f>
        <v>#REF!</v>
      </c>
      <c r="C373" s="422" t="s">
        <v>569</v>
      </c>
      <c r="D373" s="422"/>
      <c r="E373" s="422"/>
      <c r="F373" s="422"/>
      <c r="G373" s="422"/>
      <c r="H373" s="422"/>
      <c r="I373" s="422"/>
      <c r="J373" s="422"/>
      <c r="K373" s="422"/>
      <c r="L373" s="4" t="s">
        <v>7</v>
      </c>
      <c r="M373" s="30"/>
      <c r="N373" s="197" t="e">
        <f>Predmjer!#REF!</f>
        <v>#REF!</v>
      </c>
      <c r="Q373" s="197">
        <v>213</v>
      </c>
      <c r="T373" s="249" t="e">
        <f>N373*Q373</f>
        <v>#REF!</v>
      </c>
      <c r="V373" s="250" t="e">
        <f>IF(N373="",0,1)</f>
        <v>#REF!</v>
      </c>
    </row>
    <row r="374" spans="1:256" s="3" customFormat="1" ht="6.95" customHeight="1">
      <c r="A374" s="199"/>
      <c r="B374" s="198"/>
      <c r="I374" s="59"/>
      <c r="K374" s="207"/>
      <c r="N374" s="197" t="e">
        <f>Predmjer!#REF!</f>
        <v>#REF!</v>
      </c>
      <c r="Q374" s="197"/>
      <c r="T374" s="249"/>
      <c r="V374" t="e">
        <f>IF(N373="",0,1)</f>
        <v>#REF!</v>
      </c>
    </row>
    <row r="375" spans="1:256" s="3" customFormat="1" ht="24.95" customHeight="1">
      <c r="A375" s="194">
        <f>A371</f>
        <v>7</v>
      </c>
      <c r="B375" s="195" t="e">
        <f>IF(V375&gt;0,B373+1,B373+0)</f>
        <v>#REF!</v>
      </c>
      <c r="C375" s="422" t="s">
        <v>408</v>
      </c>
      <c r="D375" s="422"/>
      <c r="E375" s="422"/>
      <c r="F375" s="422"/>
      <c r="G375" s="422"/>
      <c r="H375" s="422"/>
      <c r="I375" s="422"/>
      <c r="J375" s="422"/>
      <c r="K375" s="422"/>
      <c r="L375" s="4" t="s">
        <v>7</v>
      </c>
      <c r="M375" s="30"/>
      <c r="N375" s="197">
        <f>Predmjer!P190</f>
        <v>780</v>
      </c>
      <c r="Q375" s="197">
        <v>19</v>
      </c>
      <c r="T375" s="249">
        <f>N375*Q375</f>
        <v>14820</v>
      </c>
      <c r="V375" s="250">
        <f>IF(N375="",0,1)</f>
        <v>1</v>
      </c>
    </row>
    <row r="376" spans="1:256" s="3" customFormat="1" ht="6.95" customHeight="1">
      <c r="A376" s="199"/>
      <c r="B376" s="198"/>
      <c r="I376" s="59"/>
      <c r="K376" s="207"/>
      <c r="N376" s="197" t="e">
        <f>Predmjer!#REF!</f>
        <v>#REF!</v>
      </c>
      <c r="V376">
        <f>IF(N375="",0,1)</f>
        <v>1</v>
      </c>
    </row>
    <row r="377" spans="1:256" s="3" customFormat="1" ht="12.75" hidden="1" customHeight="1">
      <c r="A377" s="194">
        <f>A371</f>
        <v>7</v>
      </c>
      <c r="B377" s="195" t="e">
        <f>IF(V377&gt;0,B375+1,B375+0)</f>
        <v>#REF!</v>
      </c>
      <c r="C377" s="422" t="s">
        <v>570</v>
      </c>
      <c r="D377" s="422"/>
      <c r="E377" s="422"/>
      <c r="F377" s="422"/>
      <c r="G377" s="422"/>
      <c r="H377" s="422"/>
      <c r="I377" s="422"/>
      <c r="J377" s="422"/>
      <c r="K377" s="422"/>
      <c r="L377" s="4" t="s">
        <v>7</v>
      </c>
      <c r="M377" s="30"/>
      <c r="N377" s="197"/>
      <c r="Q377" s="197">
        <v>41</v>
      </c>
      <c r="T377" s="249">
        <f>N377*Q377</f>
        <v>0</v>
      </c>
      <c r="V377" s="250">
        <f>IF(N377="",0,1)</f>
        <v>0</v>
      </c>
    </row>
    <row r="378" spans="1:256" s="3" customFormat="1" ht="12.75" hidden="1" customHeight="1">
      <c r="A378" s="199"/>
      <c r="B378" s="198"/>
      <c r="I378" s="59"/>
      <c r="K378" s="207"/>
      <c r="N378" s="197" t="e">
        <f>Predmjer!#REF!</f>
        <v>#REF!</v>
      </c>
      <c r="V378">
        <f>IF(N377="",0,1)</f>
        <v>0</v>
      </c>
    </row>
    <row r="379" spans="1:256" s="3" customFormat="1" ht="24.95" customHeight="1">
      <c r="A379" s="194">
        <f>A371</f>
        <v>7</v>
      </c>
      <c r="B379" s="195" t="e">
        <f>IF(V379&gt;0,B377+1,B377+0)</f>
        <v>#REF!</v>
      </c>
      <c r="C379" s="422" t="s">
        <v>571</v>
      </c>
      <c r="D379" s="422"/>
      <c r="E379" s="422"/>
      <c r="F379" s="422"/>
      <c r="G379" s="422"/>
      <c r="H379" s="422"/>
      <c r="I379" s="422"/>
      <c r="J379" s="422"/>
      <c r="K379" s="422"/>
      <c r="L379" s="4" t="s">
        <v>7</v>
      </c>
      <c r="M379" s="30"/>
      <c r="N379" s="197" t="e">
        <f>Predmjer!#REF!</f>
        <v>#REF!</v>
      </c>
      <c r="Q379" s="197">
        <v>20</v>
      </c>
      <c r="T379" s="249" t="e">
        <f>N379*Q379</f>
        <v>#REF!</v>
      </c>
      <c r="V379" s="250" t="e">
        <f>IF(N379="",0,1)</f>
        <v>#REF!</v>
      </c>
    </row>
    <row r="380" spans="1:256" s="3" customFormat="1" ht="11.25" customHeight="1">
      <c r="A380" s="199"/>
      <c r="B380" s="198"/>
      <c r="C380"/>
      <c r="D380"/>
      <c r="E380"/>
      <c r="F380"/>
      <c r="G380"/>
      <c r="H380"/>
      <c r="I380"/>
      <c r="J380"/>
      <c r="K380"/>
      <c r="L380"/>
      <c r="M380" s="202"/>
      <c r="N380" s="197">
        <f>Predmjer!P191</f>
        <v>0</v>
      </c>
      <c r="V380">
        <f>IF(V372="",0,1)</f>
        <v>1</v>
      </c>
    </row>
    <row r="381" spans="1:256" s="3" customFormat="1" ht="12" customHeight="1">
      <c r="A381" s="199"/>
      <c r="B381" s="198"/>
      <c r="C381" s="30"/>
      <c r="D381" s="59"/>
      <c r="E381" s="59"/>
      <c r="F381" s="59"/>
      <c r="G381" s="59"/>
      <c r="H381" s="59"/>
      <c r="I381" s="59"/>
      <c r="J381" s="59"/>
      <c r="K381" s="59"/>
      <c r="L381" s="4"/>
      <c r="N381" s="197">
        <f>Predmjer!P192</f>
        <v>0</v>
      </c>
      <c r="V381">
        <f>COUNT(N384:N400)</f>
        <v>7</v>
      </c>
    </row>
    <row r="382" spans="1:256" ht="12" customHeight="1">
      <c r="A382" s="499">
        <f>IF(V382&gt;0,A371+1,A371+0)</f>
        <v>8</v>
      </c>
      <c r="B382" s="499"/>
      <c r="C382" s="246" t="s">
        <v>409</v>
      </c>
      <c r="D382" s="247"/>
      <c r="E382" s="113"/>
      <c r="F382" s="113"/>
      <c r="G382" s="113"/>
      <c r="H382" s="113"/>
      <c r="I382" s="113"/>
      <c r="J382" s="24"/>
      <c r="K382" s="24"/>
      <c r="L382" s="24"/>
      <c r="M382" s="24"/>
      <c r="N382" s="256">
        <f>Predmjer!P193</f>
        <v>0</v>
      </c>
      <c r="O382" s="24"/>
      <c r="P382" s="24"/>
      <c r="Q382" s="501" t="e">
        <f>SUM(T385:T399)</f>
        <v>#REF!</v>
      </c>
      <c r="R382" s="501"/>
      <c r="S382" s="501"/>
      <c r="T382" s="501"/>
      <c r="U382"/>
      <c r="V382">
        <f>COUNT(N384:N400)</f>
        <v>7</v>
      </c>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12" customHeight="1">
      <c r="A383" s="192"/>
      <c r="B383" s="201"/>
      <c r="C383" s="28"/>
      <c r="D383" s="59"/>
      <c r="E383" s="3"/>
      <c r="F383" s="3"/>
      <c r="G383" s="3"/>
      <c r="H383" s="3"/>
      <c r="I383" s="3"/>
      <c r="J383"/>
      <c r="K383"/>
      <c r="L383"/>
      <c r="M383"/>
      <c r="N383" s="197">
        <f>Predmjer!P194</f>
        <v>0</v>
      </c>
      <c r="O383"/>
      <c r="P383"/>
      <c r="Q383" s="257"/>
      <c r="R383"/>
      <c r="S383"/>
      <c r="T383" s="249"/>
      <c r="U383"/>
      <c r="V383">
        <f>COUNT(N384:N400)</f>
        <v>7</v>
      </c>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3" customFormat="1" ht="125.1" customHeight="1">
      <c r="A384" s="194">
        <f>A382</f>
        <v>8</v>
      </c>
      <c r="B384" s="195" t="e">
        <f>IF(V384&gt;0,1,0)</f>
        <v>#REF!</v>
      </c>
      <c r="C384" s="422" t="s">
        <v>572</v>
      </c>
      <c r="D384" s="422"/>
      <c r="E384" s="422"/>
      <c r="F384" s="422"/>
      <c r="G384" s="422"/>
      <c r="H384" s="422"/>
      <c r="I384" s="422"/>
      <c r="J384" s="422"/>
      <c r="K384" s="422"/>
      <c r="L384" s="4"/>
      <c r="M384" s="30"/>
      <c r="N384" s="197">
        <f>Predmjer!P195</f>
        <v>0</v>
      </c>
      <c r="Q384" s="197"/>
      <c r="T384" s="249"/>
      <c r="V384" s="250" t="e">
        <f>V385+V386+V387+V388+V389+V390+V391+V392+V393+V394+V395+V396+V397+V398+V399</f>
        <v>#REF!</v>
      </c>
    </row>
    <row r="385" spans="1:22" customFormat="1" ht="12" customHeight="1">
      <c r="A385" s="192"/>
      <c r="B385" s="193"/>
      <c r="C385" s="5" t="s">
        <v>573</v>
      </c>
      <c r="D385" s="204">
        <f>COUNT(N385)</f>
        <v>1</v>
      </c>
      <c r="E385" t="s">
        <v>574</v>
      </c>
      <c r="H385" s="46"/>
      <c r="I385" s="47"/>
      <c r="J385" t="s">
        <v>575</v>
      </c>
      <c r="L385" s="205" t="s">
        <v>413</v>
      </c>
      <c r="N385" s="197">
        <f>Predmjer!P196</f>
        <v>1</v>
      </c>
      <c r="Q385" s="197">
        <v>3700</v>
      </c>
      <c r="R385" s="3"/>
      <c r="S385" s="3"/>
      <c r="T385" s="249">
        <f>N385*Q385</f>
        <v>3700</v>
      </c>
      <c r="V385" s="250">
        <f t="shared" ref="V385:V399" si="0">IF(N385="",0,1)</f>
        <v>1</v>
      </c>
    </row>
    <row r="386" spans="1:22" customFormat="1" ht="12" customHeight="1">
      <c r="A386" s="192"/>
      <c r="B386" s="193"/>
      <c r="C386" s="5" t="s">
        <v>573</v>
      </c>
      <c r="D386" s="204" t="e">
        <f t="shared" ref="D386:D399" si="1">IF(N386&gt;0,D385+1,D385+0)</f>
        <v>#REF!</v>
      </c>
      <c r="E386" t="s">
        <v>574</v>
      </c>
      <c r="H386" s="46"/>
      <c r="I386" s="47"/>
      <c r="J386" t="s">
        <v>576</v>
      </c>
      <c r="L386" s="205" t="s">
        <v>413</v>
      </c>
      <c r="N386" s="197" t="e">
        <f>Predmjer!#REF!</f>
        <v>#REF!</v>
      </c>
      <c r="Q386" s="187">
        <v>2800</v>
      </c>
      <c r="R386" s="3"/>
      <c r="S386" s="3"/>
      <c r="T386" s="249" t="e">
        <f t="shared" ref="T386:T399" si="2">N386*Q386</f>
        <v>#REF!</v>
      </c>
      <c r="V386" s="250" t="e">
        <f t="shared" si="0"/>
        <v>#REF!</v>
      </c>
    </row>
    <row r="387" spans="1:22" customFormat="1" ht="12" customHeight="1">
      <c r="A387" s="192"/>
      <c r="B387" s="193"/>
      <c r="C387" s="5" t="s">
        <v>573</v>
      </c>
      <c r="D387" s="204" t="e">
        <f t="shared" si="1"/>
        <v>#REF!</v>
      </c>
      <c r="E387" t="s">
        <v>574</v>
      </c>
      <c r="I387" s="47"/>
      <c r="J387" t="s">
        <v>414</v>
      </c>
      <c r="L387" s="205" t="s">
        <v>413</v>
      </c>
      <c r="N387" s="197">
        <f>Predmjer!P197</f>
        <v>10</v>
      </c>
      <c r="Q387" s="187">
        <v>3200</v>
      </c>
      <c r="R387" s="3"/>
      <c r="S387" s="3"/>
      <c r="T387" s="249">
        <f t="shared" si="2"/>
        <v>32000</v>
      </c>
      <c r="V387" s="250">
        <f t="shared" si="0"/>
        <v>1</v>
      </c>
    </row>
    <row r="388" spans="1:22" customFormat="1" ht="12" customHeight="1">
      <c r="A388" s="192"/>
      <c r="B388" s="193"/>
      <c r="C388" s="5" t="s">
        <v>573</v>
      </c>
      <c r="D388" s="204" t="e">
        <f t="shared" si="1"/>
        <v>#REF!</v>
      </c>
      <c r="E388" s="47" t="s">
        <v>577</v>
      </c>
      <c r="F388" s="47"/>
      <c r="I388" s="47"/>
      <c r="J388" t="s">
        <v>578</v>
      </c>
      <c r="L388" s="205" t="s">
        <v>413</v>
      </c>
      <c r="N388" s="197">
        <f>Predmjer!P198</f>
        <v>10</v>
      </c>
      <c r="Q388" s="187">
        <v>3800</v>
      </c>
      <c r="R388" s="3"/>
      <c r="S388" s="3"/>
      <c r="T388" s="249">
        <f t="shared" si="2"/>
        <v>38000</v>
      </c>
      <c r="V388" s="250">
        <f t="shared" si="0"/>
        <v>1</v>
      </c>
    </row>
    <row r="389" spans="1:22" customFormat="1" ht="12" customHeight="1">
      <c r="A389" s="192"/>
      <c r="B389" s="193"/>
      <c r="C389" s="5" t="s">
        <v>573</v>
      </c>
      <c r="D389" s="204" t="e">
        <f t="shared" si="1"/>
        <v>#REF!</v>
      </c>
      <c r="E389" s="47" t="s">
        <v>579</v>
      </c>
      <c r="F389" s="5"/>
      <c r="I389" s="47"/>
      <c r="J389" t="s">
        <v>580</v>
      </c>
      <c r="L389" s="205" t="s">
        <v>413</v>
      </c>
      <c r="M389" s="202"/>
      <c r="N389" s="197" t="str">
        <f>Predmjer!P199</f>
        <v>3</v>
      </c>
      <c r="Q389" s="187">
        <v>3400</v>
      </c>
      <c r="R389" s="3"/>
      <c r="S389" s="3"/>
      <c r="T389" s="249">
        <f t="shared" si="2"/>
        <v>10200</v>
      </c>
      <c r="V389" s="250">
        <f t="shared" si="0"/>
        <v>1</v>
      </c>
    </row>
    <row r="390" spans="1:22" customFormat="1" ht="12" customHeight="1">
      <c r="A390" s="192"/>
      <c r="B390" s="193"/>
      <c r="C390" s="5" t="s">
        <v>573</v>
      </c>
      <c r="D390" s="204" t="e">
        <f t="shared" si="1"/>
        <v>#REF!</v>
      </c>
      <c r="E390" s="47" t="s">
        <v>579</v>
      </c>
      <c r="I390" s="47"/>
      <c r="J390" t="s">
        <v>581</v>
      </c>
      <c r="L390" s="205" t="s">
        <v>413</v>
      </c>
      <c r="N390" s="197">
        <f>Predmjer!P200</f>
        <v>1</v>
      </c>
      <c r="Q390" s="187">
        <v>2200</v>
      </c>
      <c r="R390" s="3"/>
      <c r="S390" s="3"/>
      <c r="T390" s="249">
        <f t="shared" si="2"/>
        <v>2200</v>
      </c>
      <c r="V390" s="250">
        <f t="shared" si="0"/>
        <v>1</v>
      </c>
    </row>
    <row r="391" spans="1:22" customFormat="1" ht="12" customHeight="1">
      <c r="A391" s="192"/>
      <c r="B391" s="224"/>
      <c r="C391" s="5" t="s">
        <v>573</v>
      </c>
      <c r="D391" s="204" t="e">
        <f t="shared" si="1"/>
        <v>#REF!</v>
      </c>
      <c r="E391" t="s">
        <v>582</v>
      </c>
      <c r="F391" s="5"/>
      <c r="I391" s="47"/>
      <c r="J391" t="s">
        <v>583</v>
      </c>
      <c r="L391" s="205" t="s">
        <v>413</v>
      </c>
      <c r="M391" s="202"/>
      <c r="N391" s="197" t="e">
        <f>Predmjer!#REF!</f>
        <v>#REF!</v>
      </c>
      <c r="Q391" s="187">
        <v>2200</v>
      </c>
      <c r="R391" s="3"/>
      <c r="S391" s="3"/>
      <c r="T391" s="249" t="e">
        <f t="shared" si="2"/>
        <v>#REF!</v>
      </c>
      <c r="V391" s="250" t="e">
        <f t="shared" si="0"/>
        <v>#REF!</v>
      </c>
    </row>
    <row r="392" spans="1:22" customFormat="1" ht="12" customHeight="1">
      <c r="A392" s="192"/>
      <c r="B392" s="193"/>
      <c r="C392" s="5" t="s">
        <v>573</v>
      </c>
      <c r="D392" s="204" t="e">
        <f t="shared" si="1"/>
        <v>#REF!</v>
      </c>
      <c r="E392" s="47" t="s">
        <v>584</v>
      </c>
      <c r="I392" s="47"/>
      <c r="J392" t="s">
        <v>585</v>
      </c>
      <c r="L392" s="205" t="s">
        <v>413</v>
      </c>
      <c r="N392" s="197">
        <f>Predmjer!P201</f>
        <v>2</v>
      </c>
      <c r="Q392" s="197">
        <v>1300</v>
      </c>
      <c r="R392" s="3"/>
      <c r="S392" s="3"/>
      <c r="T392" s="249">
        <f t="shared" si="2"/>
        <v>2600</v>
      </c>
      <c r="V392" s="250">
        <f t="shared" si="0"/>
        <v>1</v>
      </c>
    </row>
    <row r="393" spans="1:22" customFormat="1" ht="12" customHeight="1">
      <c r="A393" s="192"/>
      <c r="B393" s="193"/>
      <c r="C393" s="5" t="s">
        <v>573</v>
      </c>
      <c r="D393" s="204" t="e">
        <f t="shared" si="1"/>
        <v>#REF!</v>
      </c>
      <c r="E393" t="s">
        <v>420</v>
      </c>
      <c r="I393" s="47"/>
      <c r="J393" t="s">
        <v>586</v>
      </c>
      <c r="L393" s="205" t="s">
        <v>413</v>
      </c>
      <c r="N393" s="197">
        <f>Predmjer!P202</f>
        <v>2</v>
      </c>
      <c r="Q393" s="197">
        <v>1100</v>
      </c>
      <c r="R393" s="3"/>
      <c r="S393" s="3"/>
      <c r="T393" s="249">
        <f t="shared" si="2"/>
        <v>2200</v>
      </c>
      <c r="V393" s="250">
        <f t="shared" si="0"/>
        <v>1</v>
      </c>
    </row>
    <row r="394" spans="1:22" customFormat="1" ht="12.75" hidden="1" customHeight="1">
      <c r="A394" s="192"/>
      <c r="B394" s="206"/>
      <c r="C394" s="5" t="s">
        <v>573</v>
      </c>
      <c r="D394" s="204" t="e">
        <f t="shared" si="1"/>
        <v>#REF!</v>
      </c>
      <c r="E394" t="s">
        <v>420</v>
      </c>
      <c r="I394" s="47"/>
      <c r="J394" t="s">
        <v>587</v>
      </c>
      <c r="L394" s="205" t="s">
        <v>413</v>
      </c>
      <c r="N394" s="197"/>
      <c r="Q394" s="187">
        <v>1800</v>
      </c>
      <c r="R394" s="3"/>
      <c r="S394" s="3"/>
      <c r="T394" s="249">
        <f t="shared" si="2"/>
        <v>0</v>
      </c>
      <c r="V394" s="250">
        <f t="shared" si="0"/>
        <v>0</v>
      </c>
    </row>
    <row r="395" spans="1:22" customFormat="1" ht="12.75" hidden="1" customHeight="1">
      <c r="A395" s="192"/>
      <c r="B395" s="206"/>
      <c r="C395" s="5" t="s">
        <v>573</v>
      </c>
      <c r="D395" s="204" t="e">
        <f t="shared" si="1"/>
        <v>#REF!</v>
      </c>
      <c r="E395" t="s">
        <v>420</v>
      </c>
      <c r="I395" s="47"/>
      <c r="J395" t="s">
        <v>422</v>
      </c>
      <c r="L395" s="205" t="s">
        <v>413</v>
      </c>
      <c r="N395" s="197"/>
      <c r="Q395" s="197">
        <v>1700</v>
      </c>
      <c r="R395" s="3"/>
      <c r="S395" s="3"/>
      <c r="T395" s="249">
        <f t="shared" si="2"/>
        <v>0</v>
      </c>
      <c r="V395" s="250">
        <f t="shared" si="0"/>
        <v>0</v>
      </c>
    </row>
    <row r="396" spans="1:22" customFormat="1" ht="12.75" hidden="1" customHeight="1">
      <c r="A396" s="192"/>
      <c r="B396" s="193"/>
      <c r="C396" s="5" t="s">
        <v>573</v>
      </c>
      <c r="D396" s="204" t="e">
        <f t="shared" si="1"/>
        <v>#REF!</v>
      </c>
      <c r="E396" t="s">
        <v>420</v>
      </c>
      <c r="I396" s="47"/>
      <c r="J396" t="s">
        <v>588</v>
      </c>
      <c r="L396" s="205" t="s">
        <v>413</v>
      </c>
      <c r="N396" s="197"/>
      <c r="Q396" s="197">
        <v>2300</v>
      </c>
      <c r="R396" s="3"/>
      <c r="S396" s="3"/>
      <c r="T396" s="249">
        <f t="shared" si="2"/>
        <v>0</v>
      </c>
      <c r="V396" s="250">
        <f t="shared" si="0"/>
        <v>0</v>
      </c>
    </row>
    <row r="397" spans="1:22" customFormat="1" ht="12.75" hidden="1" customHeight="1">
      <c r="A397" s="192"/>
      <c r="B397" s="193"/>
      <c r="C397" s="5" t="s">
        <v>573</v>
      </c>
      <c r="D397" s="204" t="e">
        <f t="shared" si="1"/>
        <v>#REF!</v>
      </c>
      <c r="E397" t="s">
        <v>420</v>
      </c>
      <c r="I397" s="47"/>
      <c r="J397" t="s">
        <v>589</v>
      </c>
      <c r="L397" s="205" t="s">
        <v>413</v>
      </c>
      <c r="M397" s="202"/>
      <c r="N397" s="197"/>
      <c r="Q397" s="197">
        <v>1900</v>
      </c>
      <c r="R397" s="3"/>
      <c r="S397" s="3"/>
      <c r="T397" s="249">
        <f t="shared" si="2"/>
        <v>0</v>
      </c>
      <c r="V397" s="250">
        <f t="shared" si="0"/>
        <v>0</v>
      </c>
    </row>
    <row r="398" spans="1:22" customFormat="1" ht="12.75" hidden="1" customHeight="1">
      <c r="A398" s="192"/>
      <c r="B398" s="193"/>
      <c r="C398" s="5" t="s">
        <v>573</v>
      </c>
      <c r="D398" s="204" t="e">
        <f t="shared" si="1"/>
        <v>#REF!</v>
      </c>
      <c r="E398" t="s">
        <v>420</v>
      </c>
      <c r="I398" s="47"/>
      <c r="J398" t="s">
        <v>590</v>
      </c>
      <c r="L398" s="205" t="s">
        <v>413</v>
      </c>
      <c r="N398" s="197"/>
      <c r="Q398" s="197">
        <v>1500</v>
      </c>
      <c r="R398" s="3"/>
      <c r="S398" s="3"/>
      <c r="T398" s="249">
        <f t="shared" si="2"/>
        <v>0</v>
      </c>
      <c r="V398" s="250">
        <f t="shared" si="0"/>
        <v>0</v>
      </c>
    </row>
    <row r="399" spans="1:22" customFormat="1" ht="12.75" hidden="1" customHeight="1">
      <c r="A399" s="192"/>
      <c r="B399" s="193"/>
      <c r="C399" s="5" t="s">
        <v>573</v>
      </c>
      <c r="D399" s="204" t="e">
        <f t="shared" si="1"/>
        <v>#REF!</v>
      </c>
      <c r="E399" t="s">
        <v>420</v>
      </c>
      <c r="I399" s="47"/>
      <c r="J399" t="s">
        <v>591</v>
      </c>
      <c r="L399" s="205" t="s">
        <v>413</v>
      </c>
      <c r="M399" s="202"/>
      <c r="N399" s="197"/>
      <c r="Q399" s="197">
        <v>1700</v>
      </c>
      <c r="R399" s="3"/>
      <c r="S399" s="3"/>
      <c r="T399" s="249">
        <f t="shared" si="2"/>
        <v>0</v>
      </c>
      <c r="V399" s="250">
        <f t="shared" si="0"/>
        <v>0</v>
      </c>
    </row>
    <row r="400" spans="1:22" s="3" customFormat="1" ht="11.25" customHeight="1">
      <c r="A400" s="199"/>
      <c r="B400" s="206"/>
      <c r="C400" s="5"/>
      <c r="E400"/>
      <c r="F400"/>
      <c r="G400"/>
      <c r="H400"/>
      <c r="I400" s="47"/>
      <c r="J400"/>
      <c r="K400"/>
      <c r="L400" s="205"/>
      <c r="M400" s="202"/>
      <c r="N400" s="197"/>
      <c r="V400">
        <f>IF(V383="",0,1)</f>
        <v>1</v>
      </c>
    </row>
    <row r="401" spans="1:256" ht="12" customHeight="1">
      <c r="A401" s="192"/>
      <c r="B401" s="206"/>
      <c r="C401"/>
      <c r="D401"/>
      <c r="E401"/>
      <c r="F401"/>
      <c r="G401"/>
      <c r="H401"/>
      <c r="I401"/>
      <c r="J401"/>
      <c r="K401"/>
      <c r="L401"/>
      <c r="M401"/>
      <c r="N401" s="197">
        <f>Predmjer!P208</f>
        <v>0</v>
      </c>
      <c r="O401"/>
      <c r="P401"/>
      <c r="Q401"/>
      <c r="R401"/>
      <c r="S401"/>
      <c r="T401"/>
      <c r="U401"/>
      <c r="V401">
        <f>COUNT(N404:N415)</f>
        <v>8</v>
      </c>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12" customHeight="1">
      <c r="A402" s="499">
        <f>IF(V402&gt;0,A382+1,A382+0)</f>
        <v>9</v>
      </c>
      <c r="B402" s="499"/>
      <c r="C402" s="246" t="s">
        <v>428</v>
      </c>
      <c r="D402" s="247"/>
      <c r="E402" s="113"/>
      <c r="F402" s="113"/>
      <c r="G402" s="113"/>
      <c r="H402" s="113"/>
      <c r="I402" s="113"/>
      <c r="J402" s="24"/>
      <c r="K402" s="24"/>
      <c r="L402" s="24"/>
      <c r="M402" s="24"/>
      <c r="N402" s="256">
        <f>Predmjer!P209</f>
        <v>0</v>
      </c>
      <c r="O402" s="24"/>
      <c r="P402" s="24"/>
      <c r="Q402" s="501">
        <f>SUM(T405:T415)</f>
        <v>4950</v>
      </c>
      <c r="R402" s="501"/>
      <c r="S402" s="501"/>
      <c r="T402" s="501"/>
      <c r="U402"/>
      <c r="V402">
        <f>COUNT(N404:N415)</f>
        <v>8</v>
      </c>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12" customHeight="1">
      <c r="A403" s="192"/>
      <c r="B403" s="201"/>
      <c r="C403" s="28"/>
      <c r="D403" s="59"/>
      <c r="E403" s="3"/>
      <c r="F403" s="3"/>
      <c r="G403" s="3"/>
      <c r="H403" s="3"/>
      <c r="I403" s="3"/>
      <c r="J403"/>
      <c r="K403"/>
      <c r="L403"/>
      <c r="M403"/>
      <c r="N403" s="197">
        <f>Predmjer!P210</f>
        <v>0</v>
      </c>
      <c r="O403"/>
      <c r="P403"/>
      <c r="Q403"/>
      <c r="R403"/>
      <c r="S403"/>
      <c r="T403"/>
      <c r="U403"/>
      <c r="V403">
        <f>COUNT(N404:N415)</f>
        <v>8</v>
      </c>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3" customFormat="1" ht="12.75" hidden="1" customHeight="1">
      <c r="A404" s="194">
        <f>A402</f>
        <v>9</v>
      </c>
      <c r="B404" s="195">
        <f>IF(V404&gt;0,1,0)</f>
        <v>0</v>
      </c>
      <c r="C404" s="422" t="s">
        <v>592</v>
      </c>
      <c r="D404" s="422"/>
      <c r="E404" s="422"/>
      <c r="F404" s="422"/>
      <c r="G404" s="422"/>
      <c r="H404" s="422"/>
      <c r="I404" s="422"/>
      <c r="J404" s="422"/>
      <c r="K404" s="422"/>
      <c r="L404" s="4"/>
      <c r="M404" s="30"/>
      <c r="N404" s="197">
        <f>Predmjer!P211</f>
        <v>0</v>
      </c>
      <c r="V404" s="250">
        <f>V405+V406+V407+V408</f>
        <v>0</v>
      </c>
    </row>
    <row r="405" spans="1:256" customFormat="1" ht="12.75" hidden="1" customHeight="1">
      <c r="A405" s="192"/>
      <c r="B405" s="206"/>
      <c r="C405" s="5" t="s">
        <v>573</v>
      </c>
      <c r="D405" s="204">
        <f>COUNT(N405)</f>
        <v>0</v>
      </c>
      <c r="E405" t="s">
        <v>593</v>
      </c>
      <c r="H405" s="46"/>
      <c r="I405" s="47" t="s">
        <v>431</v>
      </c>
      <c r="J405" t="s">
        <v>594</v>
      </c>
      <c r="L405" s="205" t="s">
        <v>413</v>
      </c>
      <c r="N405" s="197"/>
      <c r="Q405" s="197">
        <v>3700</v>
      </c>
      <c r="T405" s="249">
        <f>N405*Q405</f>
        <v>0</v>
      </c>
      <c r="V405" s="250">
        <f>IF(N405="",0,1)</f>
        <v>0</v>
      </c>
    </row>
    <row r="406" spans="1:256" customFormat="1" ht="12.75" hidden="1" customHeight="1">
      <c r="A406" s="192"/>
      <c r="B406" s="193"/>
      <c r="C406" s="5" t="s">
        <v>573</v>
      </c>
      <c r="D406" s="204">
        <f>IF(N406&gt;0,D405+1,D405+0)</f>
        <v>0</v>
      </c>
      <c r="E406" t="s">
        <v>595</v>
      </c>
      <c r="I406" s="47" t="s">
        <v>431</v>
      </c>
      <c r="J406" t="s">
        <v>596</v>
      </c>
      <c r="L406" s="205" t="s">
        <v>413</v>
      </c>
      <c r="N406" s="197"/>
      <c r="Q406" s="197">
        <v>1200</v>
      </c>
      <c r="T406" s="249">
        <f>N406*Q406</f>
        <v>0</v>
      </c>
      <c r="V406" s="250">
        <f>IF(N406="",0,1)</f>
        <v>0</v>
      </c>
    </row>
    <row r="407" spans="1:256" customFormat="1" ht="12.75" hidden="1" customHeight="1">
      <c r="A407" s="192"/>
      <c r="B407" s="193"/>
      <c r="C407" s="5" t="s">
        <v>573</v>
      </c>
      <c r="D407" s="204">
        <f>IF(N407&gt;0,D406+1,D406+0)</f>
        <v>0</v>
      </c>
      <c r="E407" t="s">
        <v>595</v>
      </c>
      <c r="I407" s="47" t="s">
        <v>431</v>
      </c>
      <c r="J407" t="s">
        <v>597</v>
      </c>
      <c r="L407" s="205" t="s">
        <v>413</v>
      </c>
      <c r="N407" s="197"/>
      <c r="Q407" s="197">
        <v>900</v>
      </c>
      <c r="T407" s="249">
        <f>N407*Q407</f>
        <v>0</v>
      </c>
      <c r="V407" s="250">
        <f>IF(N407="",0,1)</f>
        <v>0</v>
      </c>
    </row>
    <row r="408" spans="1:256" customFormat="1" ht="12.75" hidden="1" customHeight="1">
      <c r="A408" s="192"/>
      <c r="B408" s="193"/>
      <c r="C408" s="5" t="s">
        <v>573</v>
      </c>
      <c r="D408" s="204">
        <f>IF(N408&gt;0,D407+1,D407+0)</f>
        <v>0</v>
      </c>
      <c r="E408" t="s">
        <v>595</v>
      </c>
      <c r="I408" s="47" t="s">
        <v>431</v>
      </c>
      <c r="J408" t="s">
        <v>598</v>
      </c>
      <c r="L408" s="205" t="s">
        <v>413</v>
      </c>
      <c r="N408" s="197"/>
      <c r="Q408" s="197">
        <v>850</v>
      </c>
      <c r="T408" s="249">
        <f>N408*Q408</f>
        <v>0</v>
      </c>
      <c r="V408" s="250">
        <f>IF(N408="",0,1)</f>
        <v>0</v>
      </c>
    </row>
    <row r="409" spans="1:256" s="3" customFormat="1" ht="12.75" hidden="1" customHeight="1">
      <c r="A409" s="199"/>
      <c r="B409" s="198"/>
      <c r="I409" s="59"/>
      <c r="K409" s="207"/>
      <c r="N409" s="197">
        <f>Predmjer!P216</f>
        <v>0</v>
      </c>
      <c r="V409" s="258">
        <f>V404</f>
        <v>0</v>
      </c>
    </row>
    <row r="410" spans="1:256" s="3" customFormat="1" ht="90" customHeight="1">
      <c r="A410" s="199"/>
      <c r="B410" s="195">
        <f>IF(V410&gt;0,B404+1,B404+0)</f>
        <v>1</v>
      </c>
      <c r="C410" s="422" t="s">
        <v>448</v>
      </c>
      <c r="D410" s="422"/>
      <c r="E410" s="422"/>
      <c r="F410" s="422"/>
      <c r="G410" s="422"/>
      <c r="H410" s="422"/>
      <c r="I410" s="422"/>
      <c r="J410" s="422"/>
      <c r="K410" s="422"/>
      <c r="L410" s="4"/>
      <c r="M410" s="30"/>
      <c r="N410" s="197">
        <f>Predmjer!P232</f>
        <v>0</v>
      </c>
      <c r="V410" s="250">
        <f>V411</f>
        <v>1</v>
      </c>
      <c r="W410">
        <f>IF(W408="",0,1)</f>
        <v>0</v>
      </c>
    </row>
    <row r="411" spans="1:256" s="3" customFormat="1" ht="13.5" customHeight="1">
      <c r="A411" s="199"/>
      <c r="B411" s="198"/>
      <c r="C411" s="30" t="s">
        <v>361</v>
      </c>
      <c r="D411" s="433" t="s">
        <v>449</v>
      </c>
      <c r="E411" s="433"/>
      <c r="F411" s="433"/>
      <c r="G411" s="433"/>
      <c r="H411" s="433"/>
      <c r="I411" s="433"/>
      <c r="J411" s="433"/>
      <c r="K411" s="433"/>
      <c r="L411" s="4" t="s">
        <v>450</v>
      </c>
      <c r="N411" s="197">
        <f>Predmjer!P233</f>
        <v>8</v>
      </c>
      <c r="Q411" s="197">
        <v>165</v>
      </c>
      <c r="T411" s="249">
        <f>N411*Q411</f>
        <v>1320</v>
      </c>
      <c r="V411" s="250">
        <f>IF(N411="",0,1)</f>
        <v>1</v>
      </c>
    </row>
    <row r="412" spans="1:256" s="3" customFormat="1" ht="6.95" customHeight="1">
      <c r="A412" s="199"/>
      <c r="B412" s="198"/>
      <c r="I412" s="59"/>
      <c r="K412" s="207"/>
      <c r="N412" s="197">
        <f>Predmjer!P234</f>
        <v>0</v>
      </c>
      <c r="V412">
        <f>IF(V410="",0,1)</f>
        <v>1</v>
      </c>
    </row>
    <row r="413" spans="1:256" s="3" customFormat="1" ht="110.1" customHeight="1">
      <c r="A413" s="199"/>
      <c r="B413" s="195">
        <f>IF(V413&gt;0,B410+1,B410+0)</f>
        <v>2</v>
      </c>
      <c r="C413" s="422" t="s">
        <v>599</v>
      </c>
      <c r="D413" s="422"/>
      <c r="E413" s="422"/>
      <c r="F413" s="422"/>
      <c r="G413" s="422"/>
      <c r="H413" s="422"/>
      <c r="I413" s="422"/>
      <c r="J413" s="422"/>
      <c r="K413" s="422"/>
      <c r="L413" s="4"/>
      <c r="M413" s="30"/>
      <c r="N413" s="197">
        <f>Predmjer!P235</f>
        <v>0</v>
      </c>
      <c r="V413" s="250">
        <f>V414</f>
        <v>1</v>
      </c>
    </row>
    <row r="414" spans="1:256" s="3" customFormat="1" ht="13.5" customHeight="1">
      <c r="A414" s="199"/>
      <c r="B414" s="198"/>
      <c r="C414" s="30" t="s">
        <v>361</v>
      </c>
      <c r="D414" s="433" t="s">
        <v>449</v>
      </c>
      <c r="E414" s="433"/>
      <c r="F414" s="433"/>
      <c r="G414" s="433"/>
      <c r="H414" s="433"/>
      <c r="I414" s="433"/>
      <c r="J414" s="433"/>
      <c r="K414" s="433"/>
      <c r="L414" s="4" t="s">
        <v>450</v>
      </c>
      <c r="N414" s="197">
        <f>Predmjer!P236</f>
        <v>22</v>
      </c>
      <c r="Q414" s="197">
        <v>165</v>
      </c>
      <c r="T414" s="249">
        <f>N414*Q414</f>
        <v>3630</v>
      </c>
      <c r="V414" s="250">
        <f>IF(N414="",0,1)</f>
        <v>1</v>
      </c>
    </row>
    <row r="415" spans="1:256" ht="10.5" customHeight="1">
      <c r="A415" s="192"/>
      <c r="B415" s="193"/>
      <c r="C415"/>
      <c r="D415"/>
      <c r="E415"/>
      <c r="F415"/>
      <c r="G415"/>
      <c r="H415"/>
      <c r="I415"/>
      <c r="J415"/>
      <c r="K415"/>
      <c r="L415"/>
      <c r="M415"/>
      <c r="N415" s="197">
        <f>Predmjer!P247</f>
        <v>0</v>
      </c>
      <c r="O415"/>
      <c r="P415"/>
      <c r="Q415"/>
      <c r="R415"/>
      <c r="S415"/>
      <c r="T415"/>
      <c r="U415"/>
      <c r="V415">
        <f>IF(V403="",0,1)</f>
        <v>1</v>
      </c>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10.5" customHeight="1">
      <c r="A416" s="192"/>
      <c r="B416" s="193"/>
      <c r="C416"/>
      <c r="D416"/>
      <c r="E416"/>
      <c r="F416"/>
      <c r="G416"/>
      <c r="H416"/>
      <c r="I416"/>
      <c r="J416"/>
      <c r="K416"/>
      <c r="L416"/>
      <c r="M416"/>
      <c r="N416" s="197" t="e">
        <f>Predmjer!#REF!</f>
        <v>#REF!</v>
      </c>
      <c r="O416"/>
      <c r="P416"/>
      <c r="Q416"/>
      <c r="R416"/>
      <c r="S416"/>
      <c r="T416"/>
      <c r="U416"/>
      <c r="V416">
        <f>COUNT(N419:N424)</f>
        <v>0</v>
      </c>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12" customHeight="1">
      <c r="A417" s="499">
        <f>IF(V417&gt;0,A402+1,A402+0)</f>
        <v>9</v>
      </c>
      <c r="B417" s="499"/>
      <c r="C417" s="246" t="s">
        <v>600</v>
      </c>
      <c r="D417" s="259"/>
      <c r="E417" s="24"/>
      <c r="F417" s="24"/>
      <c r="G417" s="24"/>
      <c r="H417" s="24"/>
      <c r="I417" s="24"/>
      <c r="J417" s="24"/>
      <c r="K417" s="24"/>
      <c r="L417" s="24"/>
      <c r="M417" s="24"/>
      <c r="N417" s="256" t="e">
        <f>Predmjer!#REF!</f>
        <v>#REF!</v>
      </c>
      <c r="O417" s="24"/>
      <c r="P417" s="24"/>
      <c r="Q417" s="501" t="e">
        <f>SUBTOTAL(9,T418:T424)</f>
        <v>#REF!</v>
      </c>
      <c r="R417" s="501"/>
      <c r="S417" s="501"/>
      <c r="T417" s="501"/>
      <c r="U417"/>
      <c r="V417">
        <f>COUNT(N419:N424)</f>
        <v>0</v>
      </c>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12" customHeight="1">
      <c r="A418" s="192"/>
      <c r="B418" s="201"/>
      <c r="C418" s="28"/>
      <c r="D418" s="59"/>
      <c r="E418" s="3"/>
      <c r="F418" s="3"/>
      <c r="G418" s="3"/>
      <c r="H418" s="3"/>
      <c r="I418" s="3"/>
      <c r="J418"/>
      <c r="K418"/>
      <c r="L418"/>
      <c r="M418"/>
      <c r="N418" s="197" t="e">
        <f>Predmjer!#REF!</f>
        <v>#REF!</v>
      </c>
      <c r="O418"/>
      <c r="P418"/>
      <c r="Q418"/>
      <c r="R418"/>
      <c r="S418"/>
      <c r="T418"/>
      <c r="U418"/>
      <c r="V418">
        <f>COUNT(N419:N424)</f>
        <v>0</v>
      </c>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3" customFormat="1" ht="39.950000000000003" customHeight="1">
      <c r="A419" s="194">
        <f>A417</f>
        <v>9</v>
      </c>
      <c r="B419" s="195" t="e">
        <f>IF(V419&gt;0,1,0)</f>
        <v>#REF!</v>
      </c>
      <c r="C419" s="422" t="s">
        <v>601</v>
      </c>
      <c r="D419" s="422"/>
      <c r="E419" s="422"/>
      <c r="F419" s="422"/>
      <c r="G419" s="422"/>
      <c r="H419" s="422"/>
      <c r="I419" s="422"/>
      <c r="J419" s="422"/>
      <c r="K419" s="422"/>
      <c r="L419" s="4" t="s">
        <v>355</v>
      </c>
      <c r="M419" s="30"/>
      <c r="N419" s="197" t="e">
        <f>Predmjer!#REF!</f>
        <v>#REF!</v>
      </c>
      <c r="Q419" s="197">
        <v>3500</v>
      </c>
      <c r="T419" s="249" t="e">
        <f>N419*Q419</f>
        <v>#REF!</v>
      </c>
      <c r="V419" s="250" t="e">
        <f>IF(N419="",0,1)</f>
        <v>#REF!</v>
      </c>
    </row>
    <row r="420" spans="1:256" s="3" customFormat="1" ht="6.95" customHeight="1">
      <c r="A420" s="199"/>
      <c r="B420" s="198"/>
      <c r="I420" s="59"/>
      <c r="K420" s="207"/>
      <c r="N420" s="197" t="e">
        <f>Predmjer!#REF!</f>
        <v>#REF!</v>
      </c>
      <c r="V420" t="e">
        <f>IF(N419="",0,1)</f>
        <v>#REF!</v>
      </c>
    </row>
    <row r="421" spans="1:256" s="3" customFormat="1" ht="24.95" customHeight="1">
      <c r="A421" s="194">
        <f>A417</f>
        <v>9</v>
      </c>
      <c r="B421" s="195" t="e">
        <f>IF(V421&gt;0,B419+1,B419+0)</f>
        <v>#REF!</v>
      </c>
      <c r="C421" s="422" t="s">
        <v>602</v>
      </c>
      <c r="D421" s="422"/>
      <c r="E421" s="422"/>
      <c r="F421" s="422"/>
      <c r="G421" s="422"/>
      <c r="H421" s="422"/>
      <c r="I421" s="422"/>
      <c r="J421" s="422"/>
      <c r="K421" s="422"/>
      <c r="L421" s="4" t="s">
        <v>7</v>
      </c>
      <c r="M421" s="30"/>
      <c r="N421" s="197" t="e">
        <f>Predmjer!#REF!</f>
        <v>#REF!</v>
      </c>
      <c r="Q421" s="197">
        <v>81</v>
      </c>
      <c r="T421" s="249" t="e">
        <f>N421*Q421</f>
        <v>#REF!</v>
      </c>
      <c r="V421" s="250" t="e">
        <f>IF(N421="",0,1)</f>
        <v>#REF!</v>
      </c>
    </row>
    <row r="422" spans="1:256" s="3" customFormat="1" ht="6.95" customHeight="1">
      <c r="A422" s="199"/>
      <c r="B422" s="198"/>
      <c r="I422" s="59"/>
      <c r="K422" s="207"/>
      <c r="N422" s="197" t="e">
        <f>Predmjer!#REF!</f>
        <v>#REF!</v>
      </c>
      <c r="V422" t="e">
        <f>IF(N421="",0,1)</f>
        <v>#REF!</v>
      </c>
    </row>
    <row r="423" spans="1:256" s="3" customFormat="1" ht="24.95" customHeight="1">
      <c r="A423" s="194">
        <f>A417</f>
        <v>9</v>
      </c>
      <c r="B423" s="195" t="e">
        <f>IF(V423&gt;0,B421+1,B421+0)</f>
        <v>#REF!</v>
      </c>
      <c r="C423" s="422" t="s">
        <v>603</v>
      </c>
      <c r="D423" s="422"/>
      <c r="E423" s="422"/>
      <c r="F423" s="422"/>
      <c r="G423" s="422"/>
      <c r="H423" s="422"/>
      <c r="I423" s="422"/>
      <c r="J423" s="422"/>
      <c r="K423" s="422"/>
      <c r="L423" s="4" t="s">
        <v>7</v>
      </c>
      <c r="M423" s="30"/>
      <c r="N423" s="197" t="e">
        <f>Predmjer!#REF!</f>
        <v>#REF!</v>
      </c>
      <c r="Q423" s="197">
        <v>81</v>
      </c>
      <c r="T423" s="249" t="e">
        <f>N423*Q423</f>
        <v>#REF!</v>
      </c>
      <c r="V423" s="250" t="e">
        <f>IF(N423="",0,1)</f>
        <v>#REF!</v>
      </c>
    </row>
    <row r="424" spans="1:256" ht="10.5" customHeight="1">
      <c r="A424" s="192"/>
      <c r="B424" s="193"/>
      <c r="C424"/>
      <c r="D424"/>
      <c r="E424"/>
      <c r="F424"/>
      <c r="G424"/>
      <c r="H424"/>
      <c r="I424"/>
      <c r="J424"/>
      <c r="K424"/>
      <c r="L424"/>
      <c r="M424"/>
      <c r="N424" s="197" t="e">
        <f>Predmjer!#REF!</f>
        <v>#REF!</v>
      </c>
      <c r="O424"/>
      <c r="P424"/>
      <c r="Q424"/>
      <c r="R424"/>
      <c r="S424"/>
      <c r="T424"/>
      <c r="U424"/>
      <c r="V424">
        <f>IF(V418="",0,1)</f>
        <v>1</v>
      </c>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10.5" customHeight="1">
      <c r="A425" s="192"/>
      <c r="B425" s="193"/>
      <c r="C425"/>
      <c r="D425"/>
      <c r="E425"/>
      <c r="F425"/>
      <c r="G425"/>
      <c r="H425"/>
      <c r="I425"/>
      <c r="J425"/>
      <c r="K425"/>
      <c r="L425"/>
      <c r="M425"/>
      <c r="N425" s="197" t="e">
        <f>Predmjer!#REF!</f>
        <v>#REF!</v>
      </c>
      <c r="O425"/>
      <c r="P425"/>
      <c r="Q425"/>
      <c r="R425"/>
      <c r="S425"/>
      <c r="T425"/>
      <c r="U425"/>
      <c r="V425">
        <f>COUNT(N428:N429)</f>
        <v>1</v>
      </c>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12" customHeight="1">
      <c r="A426" s="499">
        <f>IF(V426&gt;0,A417+1,A417+0)</f>
        <v>10</v>
      </c>
      <c r="B426" s="499"/>
      <c r="C426" s="246" t="s">
        <v>459</v>
      </c>
      <c r="D426" s="259"/>
      <c r="E426" s="24"/>
      <c r="F426" s="24"/>
      <c r="G426" s="24"/>
      <c r="H426" s="24"/>
      <c r="I426" s="24"/>
      <c r="J426" s="24"/>
      <c r="K426" s="24"/>
      <c r="L426" s="24"/>
      <c r="M426" s="24"/>
      <c r="N426" s="256">
        <f>Predmjer!P248</f>
        <v>0</v>
      </c>
      <c r="O426" s="24"/>
      <c r="P426" s="24"/>
      <c r="Q426" s="501" t="e">
        <f>SUBTOTAL(9,T427:T429)</f>
        <v>#REF!</v>
      </c>
      <c r="R426" s="501"/>
      <c r="S426" s="501"/>
      <c r="T426" s="501"/>
      <c r="U426"/>
      <c r="V426">
        <f>COUNT(N428:N429)</f>
        <v>1</v>
      </c>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12" customHeight="1">
      <c r="A427" s="192"/>
      <c r="B427" s="201"/>
      <c r="C427" s="28"/>
      <c r="D427" s="59"/>
      <c r="E427" s="3"/>
      <c r="F427" s="3"/>
      <c r="G427" s="3"/>
      <c r="H427" s="3"/>
      <c r="I427" s="3"/>
      <c r="J427"/>
      <c r="K427"/>
      <c r="L427"/>
      <c r="M427"/>
      <c r="N427" s="197">
        <f>Predmjer!P249</f>
        <v>0</v>
      </c>
      <c r="O427"/>
      <c r="P427"/>
      <c r="Q427" s="257"/>
      <c r="R427"/>
      <c r="S427"/>
      <c r="T427" s="249"/>
      <c r="U427"/>
      <c r="V427">
        <f>COUNT(N428:N429)</f>
        <v>1</v>
      </c>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3" customFormat="1" ht="39.950000000000003" customHeight="1">
      <c r="A428" s="194">
        <f>A426</f>
        <v>10</v>
      </c>
      <c r="B428" s="195" t="e">
        <f>IF(V428&gt;0,1,0)</f>
        <v>#REF!</v>
      </c>
      <c r="C428" s="422" t="s">
        <v>604</v>
      </c>
      <c r="D428" s="422"/>
      <c r="E428" s="422"/>
      <c r="F428" s="422"/>
      <c r="G428" s="422"/>
      <c r="H428" s="422"/>
      <c r="I428" s="422"/>
      <c r="J428" s="422"/>
      <c r="K428" s="422"/>
      <c r="L428" s="4" t="s">
        <v>7</v>
      </c>
      <c r="M428" s="30"/>
      <c r="N428" s="197" t="e">
        <f>Predmjer!#REF!</f>
        <v>#REF!</v>
      </c>
      <c r="Q428" s="197">
        <v>120</v>
      </c>
      <c r="T428" s="249" t="e">
        <f>N428*Q428</f>
        <v>#REF!</v>
      </c>
      <c r="V428" s="250" t="e">
        <f>IF(N428="",0,1)</f>
        <v>#REF!</v>
      </c>
    </row>
    <row r="429" spans="1:256" ht="10.5" customHeight="1">
      <c r="A429" s="192"/>
      <c r="B429" s="193"/>
      <c r="C429"/>
      <c r="D429"/>
      <c r="E429"/>
      <c r="F429"/>
      <c r="G429"/>
      <c r="H429"/>
      <c r="I429"/>
      <c r="J429"/>
      <c r="K429"/>
      <c r="L429"/>
      <c r="M429"/>
      <c r="N429" s="197">
        <f>Predmjer!P257</f>
        <v>0</v>
      </c>
      <c r="O429"/>
      <c r="P429"/>
      <c r="Q429"/>
      <c r="R429"/>
      <c r="S429"/>
      <c r="T429"/>
      <c r="U429"/>
      <c r="V429">
        <f>IF(V427="",0,1)</f>
        <v>1</v>
      </c>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10.5" customHeight="1">
      <c r="A430" s="192"/>
      <c r="B430" s="193"/>
      <c r="C430"/>
      <c r="D430"/>
      <c r="E430"/>
      <c r="F430"/>
      <c r="G430"/>
      <c r="H430"/>
      <c r="I430"/>
      <c r="J430"/>
      <c r="K430"/>
      <c r="L430"/>
      <c r="M430"/>
      <c r="N430" s="197">
        <f>Predmjer!P275</f>
        <v>0</v>
      </c>
      <c r="O430"/>
      <c r="P430"/>
      <c r="Q430"/>
      <c r="R430"/>
      <c r="S430"/>
      <c r="T430"/>
      <c r="U430"/>
      <c r="V430">
        <f>COUNT(N433:N440)</f>
        <v>7</v>
      </c>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12" customHeight="1">
      <c r="A431" s="499">
        <f>IF(V431&gt;0,A426+1,A426+0)</f>
        <v>11</v>
      </c>
      <c r="B431" s="499"/>
      <c r="C431" s="246" t="s">
        <v>464</v>
      </c>
      <c r="D431" s="259"/>
      <c r="E431" s="24"/>
      <c r="F431" s="24"/>
      <c r="G431" s="24"/>
      <c r="H431" s="24"/>
      <c r="I431" s="24"/>
      <c r="J431" s="24"/>
      <c r="K431" s="24"/>
      <c r="L431" s="24"/>
      <c r="M431" s="24"/>
      <c r="N431" s="256">
        <f>Predmjer!P259</f>
        <v>0</v>
      </c>
      <c r="O431" s="24"/>
      <c r="P431" s="24"/>
      <c r="Q431" s="501">
        <f>SUM(T433:T440)</f>
        <v>22788</v>
      </c>
      <c r="R431" s="501"/>
      <c r="S431" s="501"/>
      <c r="T431" s="501"/>
      <c r="U431"/>
      <c r="V431">
        <f>COUNT(N433:N440)</f>
        <v>7</v>
      </c>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12" customHeight="1">
      <c r="A432" s="192"/>
      <c r="B432" s="201"/>
      <c r="C432" s="28"/>
      <c r="D432" s="59"/>
      <c r="E432" s="3"/>
      <c r="F432" s="3"/>
      <c r="G432" s="3"/>
      <c r="H432" s="3"/>
      <c r="I432" s="3"/>
      <c r="J432"/>
      <c r="K432"/>
      <c r="L432"/>
      <c r="M432"/>
      <c r="N432" s="197">
        <f>Predmjer!P260</f>
        <v>0</v>
      </c>
      <c r="O432"/>
      <c r="P432"/>
      <c r="Q432" s="257"/>
      <c r="R432"/>
      <c r="S432"/>
      <c r="T432" s="249"/>
      <c r="U432"/>
      <c r="V432">
        <f>COUNT(N433:N440)</f>
        <v>7</v>
      </c>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3" customFormat="1" ht="60" customHeight="1">
      <c r="A433" s="194">
        <f>A431</f>
        <v>11</v>
      </c>
      <c r="B433" s="195">
        <f>IF(V433&gt;0,1,0)</f>
        <v>1</v>
      </c>
      <c r="C433" s="422" t="s">
        <v>605</v>
      </c>
      <c r="D433" s="422"/>
      <c r="E433" s="422"/>
      <c r="F433" s="422"/>
      <c r="G433" s="422"/>
      <c r="H433" s="422"/>
      <c r="I433" s="422"/>
      <c r="J433" s="422"/>
      <c r="K433" s="422"/>
      <c r="L433" s="4" t="s">
        <v>450</v>
      </c>
      <c r="M433" s="30"/>
      <c r="N433" s="197">
        <f>Predmjer!P261</f>
        <v>105</v>
      </c>
      <c r="Q433" s="197">
        <v>78</v>
      </c>
      <c r="T433" s="249">
        <f>N433*Q433</f>
        <v>8190</v>
      </c>
      <c r="V433" s="250">
        <f>IF(N433="",0,1)</f>
        <v>1</v>
      </c>
    </row>
    <row r="434" spans="1:256" s="3" customFormat="1" ht="6.95" customHeight="1">
      <c r="A434" s="199"/>
      <c r="B434" s="198"/>
      <c r="I434" s="59"/>
      <c r="K434" s="207"/>
      <c r="N434" s="197">
        <f>Predmjer!P262</f>
        <v>0</v>
      </c>
      <c r="Q434" s="197"/>
      <c r="T434" s="249"/>
      <c r="V434">
        <f>IF(N433="",0,1)</f>
        <v>1</v>
      </c>
    </row>
    <row r="435" spans="1:256" s="3" customFormat="1" ht="50.1" customHeight="1">
      <c r="A435" s="194">
        <f>A431</f>
        <v>11</v>
      </c>
      <c r="B435" s="195">
        <f>IF(V435&gt;0,B433+1,B433+0)</f>
        <v>2</v>
      </c>
      <c r="C435" s="422" t="s">
        <v>606</v>
      </c>
      <c r="D435" s="422"/>
      <c r="E435" s="422"/>
      <c r="F435" s="422"/>
      <c r="G435" s="422"/>
      <c r="H435" s="422"/>
      <c r="I435" s="422"/>
      <c r="J435" s="422"/>
      <c r="K435" s="422"/>
      <c r="L435" s="4" t="s">
        <v>450</v>
      </c>
      <c r="M435" s="30"/>
      <c r="N435" s="197">
        <f>Predmjer!P263</f>
        <v>78</v>
      </c>
      <c r="Q435" s="197">
        <v>66</v>
      </c>
      <c r="T435" s="249">
        <f>N435*Q435</f>
        <v>5148</v>
      </c>
      <c r="V435" s="250">
        <f>IF(N435="",0,1)</f>
        <v>1</v>
      </c>
    </row>
    <row r="436" spans="1:256" s="3" customFormat="1" ht="6.95" customHeight="1">
      <c r="A436" s="199"/>
      <c r="B436" s="198"/>
      <c r="I436" s="59"/>
      <c r="K436" s="207"/>
      <c r="N436" s="197">
        <f>Predmjer!P264</f>
        <v>0</v>
      </c>
      <c r="Q436" s="197"/>
      <c r="T436" s="249"/>
      <c r="V436">
        <f>IF(N435="",0,1)</f>
        <v>1</v>
      </c>
    </row>
    <row r="437" spans="1:256" s="3" customFormat="1" ht="24.95" customHeight="1">
      <c r="A437" s="194">
        <f>A431</f>
        <v>11</v>
      </c>
      <c r="B437" s="195">
        <f>IF(V437&gt;0,B435+1,B435+0)</f>
        <v>3</v>
      </c>
      <c r="C437" s="422" t="s">
        <v>607</v>
      </c>
      <c r="D437" s="422"/>
      <c r="E437" s="422"/>
      <c r="F437" s="422"/>
      <c r="G437" s="422"/>
      <c r="H437" s="422"/>
      <c r="I437" s="422"/>
      <c r="J437" s="422"/>
      <c r="K437" s="422"/>
      <c r="L437" s="4" t="s">
        <v>450</v>
      </c>
      <c r="M437" s="30"/>
      <c r="N437" s="197">
        <f>Predmjer!P265</f>
        <v>105</v>
      </c>
      <c r="Q437" s="197">
        <v>90</v>
      </c>
      <c r="T437" s="249">
        <f>N437*Q437</f>
        <v>9450</v>
      </c>
      <c r="V437" s="250">
        <f>IF(N437="",0,1)</f>
        <v>1</v>
      </c>
    </row>
    <row r="438" spans="1:256" s="3" customFormat="1" ht="6.95" customHeight="1">
      <c r="A438" s="199"/>
      <c r="B438" s="198"/>
      <c r="I438" s="59"/>
      <c r="K438" s="207"/>
      <c r="N438" s="197">
        <f>Predmjer!P266</f>
        <v>0</v>
      </c>
      <c r="Q438" s="197"/>
      <c r="T438" s="249"/>
      <c r="V438">
        <f>IF(N437="",0,1)</f>
        <v>1</v>
      </c>
    </row>
    <row r="439" spans="1:256" s="3" customFormat="1" ht="12.75" hidden="1" customHeight="1">
      <c r="A439" s="194">
        <f>A431</f>
        <v>11</v>
      </c>
      <c r="B439" s="195">
        <f>IF(V439&gt;0,B437+1,B437+0)</f>
        <v>3</v>
      </c>
      <c r="C439" s="422" t="s">
        <v>608</v>
      </c>
      <c r="D439" s="422"/>
      <c r="E439" s="422"/>
      <c r="F439" s="422"/>
      <c r="G439" s="422"/>
      <c r="H439" s="422"/>
      <c r="I439" s="422"/>
      <c r="J439" s="422"/>
      <c r="K439" s="422"/>
      <c r="L439" s="4" t="s">
        <v>450</v>
      </c>
      <c r="M439" s="30"/>
      <c r="N439" s="197"/>
      <c r="Q439" s="197">
        <v>90</v>
      </c>
      <c r="T439" s="249">
        <f>N439*Q439</f>
        <v>0</v>
      </c>
      <c r="V439" s="250">
        <f>IF(N439="",0,1)</f>
        <v>0</v>
      </c>
    </row>
    <row r="440" spans="1:256" s="3" customFormat="1" ht="11.25" customHeight="1">
      <c r="A440" s="199"/>
      <c r="B440" s="206"/>
      <c r="C440"/>
      <c r="D440"/>
      <c r="E440"/>
      <c r="F440"/>
      <c r="G440"/>
      <c r="H440"/>
      <c r="I440"/>
      <c r="J440"/>
      <c r="K440"/>
      <c r="L440"/>
      <c r="M440" s="202"/>
      <c r="N440" s="197">
        <f>Predmjer!P274</f>
        <v>0</v>
      </c>
      <c r="V440">
        <f>IF(V432="",0,1)</f>
        <v>1</v>
      </c>
    </row>
    <row r="441" spans="1:256" customFormat="1" ht="12" customHeight="1">
      <c r="A441" s="192"/>
      <c r="B441" s="193"/>
      <c r="C441" s="5"/>
      <c r="D441" s="205"/>
      <c r="E441" s="47"/>
      <c r="F441" s="5"/>
      <c r="I441" s="47"/>
      <c r="L441" s="205"/>
      <c r="N441" s="197">
        <f>Predmjer!P290</f>
        <v>0</v>
      </c>
      <c r="V441">
        <f>COUNT(N444:N475)</f>
        <v>23</v>
      </c>
    </row>
    <row r="442" spans="1:256" ht="12" customHeight="1">
      <c r="A442" s="499">
        <f>IF(V442&gt;0,A431+1,A431+0)</f>
        <v>12</v>
      </c>
      <c r="B442" s="499"/>
      <c r="C442" s="246" t="s">
        <v>479</v>
      </c>
      <c r="D442" s="247"/>
      <c r="E442" s="113"/>
      <c r="F442" s="113"/>
      <c r="G442" s="113"/>
      <c r="H442" s="113"/>
      <c r="I442" s="113"/>
      <c r="J442" s="24"/>
      <c r="K442" s="24"/>
      <c r="L442" s="24"/>
      <c r="M442" s="24"/>
      <c r="N442" s="256">
        <f>Predmjer!P291</f>
        <v>0</v>
      </c>
      <c r="O442" s="24"/>
      <c r="P442" s="24"/>
      <c r="Q442" s="501" t="e">
        <f>SUM(T445:T475)</f>
        <v>#REF!</v>
      </c>
      <c r="R442" s="501"/>
      <c r="S442" s="501"/>
      <c r="T442" s="501"/>
      <c r="U442"/>
      <c r="V442">
        <f>COUNT(N444:N475)</f>
        <v>23</v>
      </c>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9.9499999999999993" customHeight="1">
      <c r="A443" s="192"/>
      <c r="B443" s="193"/>
      <c r="C443"/>
      <c r="D443"/>
      <c r="E443"/>
      <c r="F443"/>
      <c r="G443"/>
      <c r="H443"/>
      <c r="I443"/>
      <c r="J443"/>
      <c r="K443"/>
      <c r="L443"/>
      <c r="M443"/>
      <c r="N443" s="197">
        <f>Predmjer!P292</f>
        <v>0</v>
      </c>
      <c r="O443"/>
      <c r="P443"/>
      <c r="Q443" s="257"/>
      <c r="R443"/>
      <c r="S443"/>
      <c r="T443" s="249"/>
      <c r="U443"/>
      <c r="V443">
        <f>COUNT(N444:N475)</f>
        <v>23</v>
      </c>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99.95" customHeight="1">
      <c r="A444" s="194">
        <f>A442</f>
        <v>12</v>
      </c>
      <c r="B444" s="195">
        <f>IF(V444&gt;0,1,0)</f>
        <v>1</v>
      </c>
      <c r="C444" s="422" t="s">
        <v>609</v>
      </c>
      <c r="D444" s="422"/>
      <c r="E444" s="422"/>
      <c r="F444" s="422"/>
      <c r="G444" s="422"/>
      <c r="H444" s="422"/>
      <c r="I444" s="422"/>
      <c r="J444" s="422"/>
      <c r="K444" s="422"/>
      <c r="L444"/>
      <c r="M444"/>
      <c r="N444" s="197">
        <f>Predmjer!P293</f>
        <v>0</v>
      </c>
      <c r="O444"/>
      <c r="P444"/>
      <c r="Q444" s="257"/>
      <c r="R444"/>
      <c r="S444"/>
      <c r="T444" s="249"/>
      <c r="U444"/>
      <c r="V444" s="250">
        <f>V445+V446+V447+V448</f>
        <v>3</v>
      </c>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3" customFormat="1" ht="12.75" hidden="1" customHeight="1">
      <c r="A445" s="199"/>
      <c r="B445" s="198"/>
      <c r="C445" s="222" t="s">
        <v>361</v>
      </c>
      <c r="D445" s="493" t="s">
        <v>610</v>
      </c>
      <c r="E445" s="493"/>
      <c r="F445" s="493"/>
      <c r="G445" s="493"/>
      <c r="H445" s="493"/>
      <c r="I445" s="493"/>
      <c r="J445" s="493"/>
      <c r="K445" s="493"/>
      <c r="L445" s="4" t="s">
        <v>450</v>
      </c>
      <c r="M445" s="30"/>
      <c r="N445" s="197"/>
      <c r="Q445" s="197">
        <v>105</v>
      </c>
      <c r="T445" s="249">
        <f t="shared" ref="T445:T451" si="3">N445*Q445</f>
        <v>0</v>
      </c>
      <c r="V445" s="250">
        <f>IF(N445="",0,1)</f>
        <v>0</v>
      </c>
    </row>
    <row r="446" spans="1:256" s="3" customFormat="1" ht="15" customHeight="1">
      <c r="A446" s="199"/>
      <c r="B446" s="198"/>
      <c r="C446" s="222" t="s">
        <v>361</v>
      </c>
      <c r="D446" s="493" t="s">
        <v>611</v>
      </c>
      <c r="E446" s="493"/>
      <c r="F446" s="493"/>
      <c r="G446" s="493"/>
      <c r="H446" s="493"/>
      <c r="I446" s="493"/>
      <c r="J446" s="493"/>
      <c r="K446" s="493"/>
      <c r="L446" s="4" t="s">
        <v>450</v>
      </c>
      <c r="M446" s="30"/>
      <c r="N446" s="197">
        <v>15</v>
      </c>
      <c r="Q446" s="197">
        <v>88</v>
      </c>
      <c r="T446" s="249">
        <f t="shared" si="3"/>
        <v>1320</v>
      </c>
      <c r="V446" s="250">
        <f>IF(N446="",0,1)</f>
        <v>1</v>
      </c>
    </row>
    <row r="447" spans="1:256" s="3" customFormat="1" ht="15" customHeight="1">
      <c r="A447" s="199"/>
      <c r="B447" s="198"/>
      <c r="C447" s="222" t="s">
        <v>361</v>
      </c>
      <c r="D447" s="493" t="s">
        <v>612</v>
      </c>
      <c r="E447" s="493"/>
      <c r="F447" s="493"/>
      <c r="G447" s="493"/>
      <c r="H447" s="493"/>
      <c r="I447" s="493"/>
      <c r="J447" s="493"/>
      <c r="K447" s="493"/>
      <c r="L447" s="4" t="s">
        <v>450</v>
      </c>
      <c r="M447" s="30"/>
      <c r="N447" s="197">
        <f>Predmjer!P295</f>
        <v>20</v>
      </c>
      <c r="Q447" s="197">
        <v>75</v>
      </c>
      <c r="T447" s="249">
        <f t="shared" si="3"/>
        <v>1500</v>
      </c>
      <c r="V447" s="250">
        <f>IF(N447="",0,1)</f>
        <v>1</v>
      </c>
    </row>
    <row r="448" spans="1:256" s="3" customFormat="1" ht="15" customHeight="1">
      <c r="A448" s="199"/>
      <c r="B448" s="198"/>
      <c r="C448" s="222" t="s">
        <v>361</v>
      </c>
      <c r="D448" s="493" t="s">
        <v>613</v>
      </c>
      <c r="E448" s="493"/>
      <c r="F448" s="493"/>
      <c r="G448" s="493"/>
      <c r="H448" s="493"/>
      <c r="I448" s="493"/>
      <c r="J448" s="493"/>
      <c r="K448" s="493"/>
      <c r="L448" s="4" t="s">
        <v>450</v>
      </c>
      <c r="M448" s="30"/>
      <c r="N448" s="197">
        <f>Predmjer!P296</f>
        <v>30</v>
      </c>
      <c r="Q448" s="197">
        <v>70</v>
      </c>
      <c r="T448" s="249">
        <f t="shared" si="3"/>
        <v>2100</v>
      </c>
      <c r="V448" s="250">
        <f>IF(N448="",0,1)</f>
        <v>1</v>
      </c>
    </row>
    <row r="449" spans="1:256" s="3" customFormat="1" ht="15" customHeight="1">
      <c r="A449" s="199"/>
      <c r="B449" s="198"/>
      <c r="C449" s="222" t="s">
        <v>361</v>
      </c>
      <c r="D449" s="493" t="s">
        <v>484</v>
      </c>
      <c r="E449" s="493"/>
      <c r="F449" s="493"/>
      <c r="G449" s="493"/>
      <c r="H449" s="493"/>
      <c r="I449" s="493"/>
      <c r="J449" s="493"/>
      <c r="K449" s="493"/>
      <c r="L449" s="4" t="s">
        <v>485</v>
      </c>
      <c r="M449" s="30"/>
      <c r="N449" s="197">
        <v>12</v>
      </c>
      <c r="Q449" s="197">
        <v>65</v>
      </c>
      <c r="T449" s="249">
        <f t="shared" si="3"/>
        <v>780</v>
      </c>
      <c r="V449" s="250">
        <f>IF(N449="",0,1)</f>
        <v>1</v>
      </c>
    </row>
    <row r="450" spans="1:256" s="3" customFormat="1" ht="6.95" customHeight="1">
      <c r="A450" s="199"/>
      <c r="B450" s="198"/>
      <c r="I450" s="59"/>
      <c r="K450" s="207"/>
      <c r="N450" s="197">
        <f>Predmjer!P298</f>
        <v>0</v>
      </c>
      <c r="Q450" s="197"/>
      <c r="R450"/>
      <c r="S450"/>
      <c r="T450" s="249">
        <f t="shared" si="3"/>
        <v>0</v>
      </c>
      <c r="V450">
        <f>IF(V444="",0,1)</f>
        <v>1</v>
      </c>
    </row>
    <row r="451" spans="1:256" ht="12.75" hidden="1" customHeight="1">
      <c r="A451" s="223">
        <f>A442</f>
        <v>12</v>
      </c>
      <c r="B451" s="195">
        <f>IF(V451&gt;0,B444+1,B444+0)</f>
        <v>1</v>
      </c>
      <c r="C451" s="422" t="s">
        <v>614</v>
      </c>
      <c r="D451" s="422"/>
      <c r="E451" s="422"/>
      <c r="F451" s="422"/>
      <c r="G451" s="422"/>
      <c r="H451" s="422"/>
      <c r="I451" s="422"/>
      <c r="J451" s="422"/>
      <c r="K451" s="422"/>
      <c r="L451" s="4" t="s">
        <v>485</v>
      </c>
      <c r="M451" s="30"/>
      <c r="N451" s="197"/>
      <c r="O451"/>
      <c r="P451"/>
      <c r="Q451" s="197">
        <v>1800</v>
      </c>
      <c r="R451" s="3"/>
      <c r="S451" s="3"/>
      <c r="T451" s="249">
        <f t="shared" si="3"/>
        <v>0</v>
      </c>
      <c r="U451"/>
      <c r="V451" s="250">
        <f>IF(N451="",0,1)</f>
        <v>0</v>
      </c>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3" customFormat="1" ht="12.75" hidden="1" customHeight="1">
      <c r="A452" s="199"/>
      <c r="B452" s="198"/>
      <c r="I452" s="59"/>
      <c r="K452" s="207"/>
      <c r="N452" s="197">
        <f>Predmjer!P302</f>
        <v>0</v>
      </c>
      <c r="Q452" s="197"/>
      <c r="T452" s="249"/>
      <c r="V452">
        <f>IF(V451=0,0,1)</f>
        <v>0</v>
      </c>
    </row>
    <row r="453" spans="1:256" s="3" customFormat="1" ht="30" customHeight="1">
      <c r="A453" s="194">
        <f>A442</f>
        <v>12</v>
      </c>
      <c r="B453" s="195">
        <f>IF(V453&gt;0,B451+1,B451+0)</f>
        <v>2</v>
      </c>
      <c r="C453" s="422" t="s">
        <v>489</v>
      </c>
      <c r="D453" s="422"/>
      <c r="E453" s="422"/>
      <c r="F453" s="422"/>
      <c r="G453" s="422"/>
      <c r="H453" s="422"/>
      <c r="I453" s="422"/>
      <c r="J453" s="422"/>
      <c r="K453" s="422"/>
      <c r="L453" s="4"/>
      <c r="M453" s="30"/>
      <c r="N453" s="197">
        <f>Predmjer!P303</f>
        <v>0</v>
      </c>
      <c r="Q453" s="197"/>
      <c r="T453" s="249">
        <f t="shared" ref="T453:T468" si="4">N453*Q453</f>
        <v>0</v>
      </c>
      <c r="V453" s="250">
        <f>V454+V455+V456+V457</f>
        <v>3</v>
      </c>
    </row>
    <row r="454" spans="1:256" s="3" customFormat="1" ht="12" customHeight="1">
      <c r="A454" s="199"/>
      <c r="B454" s="198"/>
      <c r="C454" s="30" t="s">
        <v>361</v>
      </c>
      <c r="D454" s="433" t="s">
        <v>615</v>
      </c>
      <c r="E454" s="433"/>
      <c r="F454" s="433"/>
      <c r="G454" s="433"/>
      <c r="H454" s="433"/>
      <c r="I454" s="433"/>
      <c r="J454" s="433"/>
      <c r="K454" s="433"/>
      <c r="L454" s="4" t="s">
        <v>485</v>
      </c>
      <c r="N454" s="197">
        <v>2</v>
      </c>
      <c r="Q454" s="197">
        <v>2300</v>
      </c>
      <c r="T454" s="249">
        <f t="shared" si="4"/>
        <v>4600</v>
      </c>
      <c r="V454" s="250">
        <f>IF(N454="",0,1)</f>
        <v>1</v>
      </c>
    </row>
    <row r="455" spans="1:256" s="3" customFormat="1" ht="12.75" hidden="1" customHeight="1">
      <c r="A455" s="199"/>
      <c r="B455" s="198"/>
      <c r="C455" s="30" t="s">
        <v>361</v>
      </c>
      <c r="D455" s="433" t="s">
        <v>491</v>
      </c>
      <c r="E455" s="433"/>
      <c r="F455" s="433"/>
      <c r="G455" s="433"/>
      <c r="H455" s="433"/>
      <c r="I455" s="433"/>
      <c r="J455" s="433"/>
      <c r="K455" s="433"/>
      <c r="L455" s="4" t="s">
        <v>485</v>
      </c>
      <c r="N455" s="197"/>
      <c r="Q455" s="197">
        <v>1900</v>
      </c>
      <c r="T455" s="249">
        <f t="shared" si="4"/>
        <v>0</v>
      </c>
      <c r="V455" s="250">
        <f>IF(N455="",0,1)</f>
        <v>0</v>
      </c>
    </row>
    <row r="456" spans="1:256" s="3" customFormat="1" ht="12" customHeight="1">
      <c r="A456" s="199"/>
      <c r="B456" s="198"/>
      <c r="C456" s="30" t="s">
        <v>361</v>
      </c>
      <c r="D456" s="433" t="s">
        <v>492</v>
      </c>
      <c r="E456" s="433"/>
      <c r="F456" s="433"/>
      <c r="G456" s="433"/>
      <c r="H456" s="433"/>
      <c r="I456" s="433"/>
      <c r="J456" s="433"/>
      <c r="K456" s="433"/>
      <c r="L456" s="4" t="s">
        <v>485</v>
      </c>
      <c r="N456" s="197">
        <v>2</v>
      </c>
      <c r="Q456" s="197">
        <v>450</v>
      </c>
      <c r="T456" s="249">
        <f t="shared" si="4"/>
        <v>900</v>
      </c>
      <c r="V456" s="250">
        <f>IF(N456="",0,1)</f>
        <v>1</v>
      </c>
    </row>
    <row r="457" spans="1:256" s="3" customFormat="1" ht="12" customHeight="1">
      <c r="A457" s="199"/>
      <c r="B457" s="198"/>
      <c r="C457" s="30" t="s">
        <v>361</v>
      </c>
      <c r="D457" s="433" t="s">
        <v>493</v>
      </c>
      <c r="E457" s="433"/>
      <c r="F457" s="433"/>
      <c r="G457" s="433"/>
      <c r="H457" s="433"/>
      <c r="I457" s="433"/>
      <c r="J457" s="433"/>
      <c r="K457" s="433"/>
      <c r="L457" s="4" t="s">
        <v>485</v>
      </c>
      <c r="N457" s="197">
        <v>2</v>
      </c>
      <c r="Q457" s="197">
        <v>680</v>
      </c>
      <c r="T457" s="249">
        <f t="shared" si="4"/>
        <v>1360</v>
      </c>
      <c r="V457" s="250">
        <f>IF(N457="",0,1)</f>
        <v>1</v>
      </c>
    </row>
    <row r="458" spans="1:256" s="3" customFormat="1" ht="12" customHeight="1">
      <c r="A458" s="199"/>
      <c r="B458" s="198"/>
      <c r="C458" s="30" t="s">
        <v>361</v>
      </c>
      <c r="D458" s="433" t="s">
        <v>616</v>
      </c>
      <c r="E458" s="433"/>
      <c r="F458" s="433"/>
      <c r="G458" s="433"/>
      <c r="H458" s="433"/>
      <c r="I458" s="433"/>
      <c r="J458" s="433"/>
      <c r="K458" s="433"/>
      <c r="L458" s="4" t="s">
        <v>485</v>
      </c>
      <c r="N458" s="197">
        <v>1</v>
      </c>
      <c r="Q458" s="197">
        <v>730</v>
      </c>
      <c r="T458" s="249">
        <f t="shared" si="4"/>
        <v>730</v>
      </c>
      <c r="V458" s="250">
        <f>IF(N458="",0,1)</f>
        <v>1</v>
      </c>
    </row>
    <row r="459" spans="1:256" s="3" customFormat="1" ht="6.95" customHeight="1">
      <c r="A459" s="199"/>
      <c r="B459" s="198"/>
      <c r="I459" s="59"/>
      <c r="K459" s="207"/>
      <c r="N459" s="197">
        <f>Predmjer!P309</f>
        <v>0</v>
      </c>
      <c r="Q459" s="197"/>
      <c r="T459" s="249">
        <f t="shared" si="4"/>
        <v>0</v>
      </c>
      <c r="V459">
        <f>IF(V454="",0,1)</f>
        <v>1</v>
      </c>
    </row>
    <row r="460" spans="1:256" s="3" customFormat="1" ht="12" customHeight="1">
      <c r="A460" s="194">
        <f>A442</f>
        <v>12</v>
      </c>
      <c r="B460" s="195">
        <f>IF(V460&gt;0,B453+1,B453+0)</f>
        <v>3</v>
      </c>
      <c r="C460" s="422" t="s">
        <v>495</v>
      </c>
      <c r="D460" s="422"/>
      <c r="E460" s="422"/>
      <c r="F460" s="422"/>
      <c r="G460" s="422"/>
      <c r="H460" s="422"/>
      <c r="I460" s="422"/>
      <c r="J460" s="422"/>
      <c r="K460" s="422"/>
      <c r="L460" s="4" t="s">
        <v>485</v>
      </c>
      <c r="M460" s="30"/>
      <c r="N460" s="197">
        <v>2</v>
      </c>
      <c r="Q460" s="197">
        <v>1500</v>
      </c>
      <c r="T460" s="249">
        <f t="shared" si="4"/>
        <v>3000</v>
      </c>
      <c r="V460" s="250">
        <f>IF(N460="",0,1)</f>
        <v>1</v>
      </c>
    </row>
    <row r="461" spans="1:256" s="3" customFormat="1" ht="6.75" customHeight="1">
      <c r="A461" s="199"/>
      <c r="B461" s="198"/>
      <c r="I461" s="59"/>
      <c r="K461" s="207"/>
      <c r="N461" s="197">
        <f>Predmjer!P311</f>
        <v>0</v>
      </c>
      <c r="Q461" s="197"/>
      <c r="T461" s="249">
        <f t="shared" si="4"/>
        <v>0</v>
      </c>
      <c r="V461">
        <f>IF(V456="",0,1)</f>
        <v>1</v>
      </c>
    </row>
    <row r="462" spans="1:256" s="3" customFormat="1" ht="24.95" customHeight="1">
      <c r="A462" s="194">
        <f>A442</f>
        <v>12</v>
      </c>
      <c r="B462" s="195">
        <f>IF(V462&gt;0,B460+1,B460+0)</f>
        <v>4</v>
      </c>
      <c r="C462" s="422" t="s">
        <v>617</v>
      </c>
      <c r="D462" s="422"/>
      <c r="E462" s="422"/>
      <c r="F462" s="422"/>
      <c r="G462" s="422"/>
      <c r="H462" s="422"/>
      <c r="I462" s="422"/>
      <c r="J462" s="422"/>
      <c r="K462" s="422"/>
      <c r="L462" s="4" t="s">
        <v>485</v>
      </c>
      <c r="M462" s="30"/>
      <c r="N462" s="197">
        <v>2</v>
      </c>
      <c r="Q462" s="197">
        <v>450</v>
      </c>
      <c r="T462" s="249">
        <f t="shared" si="4"/>
        <v>900</v>
      </c>
      <c r="V462" s="250">
        <f>IF(N462="",0,1)</f>
        <v>1</v>
      </c>
    </row>
    <row r="463" spans="1:256" s="3" customFormat="1" ht="6.75" customHeight="1">
      <c r="A463" s="199"/>
      <c r="B463" s="198"/>
      <c r="I463" s="59"/>
      <c r="K463" s="207"/>
      <c r="N463" s="197">
        <f>Predmjer!P313</f>
        <v>0</v>
      </c>
      <c r="Q463" s="197"/>
      <c r="T463" s="249">
        <f t="shared" si="4"/>
        <v>0</v>
      </c>
      <c r="V463">
        <f>IF(V458="",0,1)</f>
        <v>1</v>
      </c>
    </row>
    <row r="464" spans="1:256" s="3" customFormat="1" ht="24.95" customHeight="1">
      <c r="A464" s="194">
        <f>A442</f>
        <v>12</v>
      </c>
      <c r="B464" s="195">
        <f>IF(V464&gt;0,B462+1,B462+0)</f>
        <v>5</v>
      </c>
      <c r="C464" s="422" t="s">
        <v>497</v>
      </c>
      <c r="D464" s="422"/>
      <c r="E464" s="422"/>
      <c r="F464" s="422"/>
      <c r="G464" s="422"/>
      <c r="H464" s="422"/>
      <c r="I464" s="422"/>
      <c r="J464" s="422"/>
      <c r="K464" s="422"/>
      <c r="L464" s="4" t="s">
        <v>485</v>
      </c>
      <c r="M464" s="30"/>
      <c r="N464" s="197">
        <v>1</v>
      </c>
      <c r="Q464" s="197">
        <v>320</v>
      </c>
      <c r="T464" s="249">
        <f t="shared" si="4"/>
        <v>320</v>
      </c>
      <c r="V464" s="250">
        <f>IF(N464="",0,1)</f>
        <v>1</v>
      </c>
    </row>
    <row r="465" spans="1:256" s="3" customFormat="1" ht="6.75" customHeight="1">
      <c r="A465" s="199"/>
      <c r="B465" s="198"/>
      <c r="I465" s="59"/>
      <c r="K465" s="207"/>
      <c r="N465" s="197">
        <f>Predmjer!P315</f>
        <v>0</v>
      </c>
      <c r="Q465" s="197"/>
      <c r="T465" s="249">
        <f t="shared" si="4"/>
        <v>0</v>
      </c>
      <c r="V465">
        <f>IF(V460="",0,1)</f>
        <v>1</v>
      </c>
    </row>
    <row r="466" spans="1:256" s="3" customFormat="1" ht="24.95" customHeight="1">
      <c r="A466" s="194">
        <f>A442</f>
        <v>12</v>
      </c>
      <c r="B466" s="195">
        <f>IF(V466&gt;0,B464+1,B464+0)</f>
        <v>6</v>
      </c>
      <c r="C466" s="422" t="s">
        <v>498</v>
      </c>
      <c r="D466" s="422"/>
      <c r="E466" s="422"/>
      <c r="F466" s="422"/>
      <c r="G466" s="422"/>
      <c r="H466" s="422"/>
      <c r="I466" s="422"/>
      <c r="J466" s="422"/>
      <c r="K466" s="422"/>
      <c r="L466" s="4" t="s">
        <v>485</v>
      </c>
      <c r="M466" s="30"/>
      <c r="N466" s="197">
        <v>2</v>
      </c>
      <c r="Q466" s="197">
        <v>290</v>
      </c>
      <c r="T466" s="249">
        <f t="shared" si="4"/>
        <v>580</v>
      </c>
      <c r="V466" s="250">
        <f>IF(N466="",0,1)</f>
        <v>1</v>
      </c>
    </row>
    <row r="467" spans="1:256" s="3" customFormat="1" ht="6.75" customHeight="1">
      <c r="A467" s="199"/>
      <c r="B467" s="198"/>
      <c r="I467" s="59"/>
      <c r="K467" s="207"/>
      <c r="N467" s="197">
        <f>Predmjer!P317</f>
        <v>0</v>
      </c>
      <c r="Q467" s="197"/>
      <c r="T467" s="249">
        <f t="shared" si="4"/>
        <v>0</v>
      </c>
      <c r="V467">
        <f>IF(V462="",0,1)</f>
        <v>1</v>
      </c>
    </row>
    <row r="468" spans="1:256" s="3" customFormat="1" ht="15" customHeight="1">
      <c r="A468" s="194">
        <f>A442</f>
        <v>12</v>
      </c>
      <c r="B468" s="195">
        <f>IF(V468&gt;0,B466+1,B466+0)</f>
        <v>7</v>
      </c>
      <c r="C468" s="422" t="s">
        <v>618</v>
      </c>
      <c r="D468" s="422"/>
      <c r="E468" s="422"/>
      <c r="F468" s="422"/>
      <c r="G468" s="422"/>
      <c r="H468" s="422"/>
      <c r="I468" s="422"/>
      <c r="J468" s="422"/>
      <c r="K468" s="422"/>
      <c r="L468" s="4" t="s">
        <v>485</v>
      </c>
      <c r="N468" s="197">
        <v>3</v>
      </c>
      <c r="O468" s="30"/>
      <c r="P468" s="208"/>
      <c r="Q468" s="29">
        <v>180</v>
      </c>
      <c r="T468" s="249">
        <f t="shared" si="4"/>
        <v>540</v>
      </c>
      <c r="V468" s="250">
        <v>1</v>
      </c>
    </row>
    <row r="469" spans="1:256" s="3" customFormat="1" ht="6.75" customHeight="1">
      <c r="A469" s="199"/>
      <c r="B469" s="198"/>
      <c r="I469" s="59"/>
      <c r="P469" s="187"/>
      <c r="V469">
        <f>IF(V464="",0,1)</f>
        <v>1</v>
      </c>
    </row>
    <row r="470" spans="1:256" s="3" customFormat="1" ht="12.75" hidden="1" customHeight="1">
      <c r="A470" s="194">
        <f>A442</f>
        <v>12</v>
      </c>
      <c r="B470" s="195">
        <f>IF(V470&gt;0,B468+1,B468+0)</f>
        <v>7</v>
      </c>
      <c r="C470" s="422" t="s">
        <v>499</v>
      </c>
      <c r="D470" s="422"/>
      <c r="E470" s="422"/>
      <c r="F470" s="422"/>
      <c r="G470" s="422"/>
      <c r="H470" s="422"/>
      <c r="I470" s="422"/>
      <c r="J470" s="422"/>
      <c r="K470" s="422"/>
      <c r="L470" s="4" t="s">
        <v>485</v>
      </c>
      <c r="N470" s="197"/>
      <c r="O470" s="30"/>
      <c r="P470" s="208"/>
      <c r="Q470" s="29">
        <v>200</v>
      </c>
      <c r="T470" s="249">
        <f>N470*Q470</f>
        <v>0</v>
      </c>
      <c r="V470" s="250">
        <f>IF(P470="",0,1)</f>
        <v>0</v>
      </c>
    </row>
    <row r="471" spans="1:256" s="3" customFormat="1" ht="12.75" hidden="1" customHeight="1">
      <c r="A471" s="199"/>
      <c r="B471" s="198"/>
      <c r="I471" s="59"/>
      <c r="P471" s="187"/>
      <c r="V471">
        <f>IF(V466="",0,1)</f>
        <v>1</v>
      </c>
    </row>
    <row r="472" spans="1:256" s="3" customFormat="1" ht="12.75" hidden="1" customHeight="1">
      <c r="A472" s="194">
        <f>A442</f>
        <v>12</v>
      </c>
      <c r="B472" s="195">
        <f>IF(V472&gt;0,B470+1,B470+0)</f>
        <v>7</v>
      </c>
      <c r="C472" s="422" t="s">
        <v>619</v>
      </c>
      <c r="D472" s="422"/>
      <c r="E472" s="422"/>
      <c r="F472" s="422"/>
      <c r="G472" s="422"/>
      <c r="H472" s="422"/>
      <c r="I472" s="422"/>
      <c r="J472" s="422"/>
      <c r="K472" s="422"/>
      <c r="L472" s="4" t="s">
        <v>485</v>
      </c>
      <c r="N472" s="197"/>
      <c r="O472" s="30"/>
      <c r="P472" s="208"/>
      <c r="Q472" s="29">
        <v>250</v>
      </c>
      <c r="T472" s="249">
        <f>N472*Q472</f>
        <v>0</v>
      </c>
      <c r="V472" s="250">
        <f>IF(P472="",0,1)</f>
        <v>0</v>
      </c>
    </row>
    <row r="473" spans="1:256" s="3" customFormat="1" ht="12.75" hidden="1" customHeight="1">
      <c r="A473" s="199"/>
      <c r="B473" s="198"/>
      <c r="I473" s="59"/>
      <c r="P473" s="187"/>
      <c r="V473">
        <f>IF(V468="",0,1)</f>
        <v>1</v>
      </c>
    </row>
    <row r="474" spans="1:256" s="3" customFormat="1" ht="24.95" customHeight="1">
      <c r="A474" s="194">
        <f>A442</f>
        <v>12</v>
      </c>
      <c r="B474" s="195" t="e">
        <f>IF(V474&gt;0,B472+1,B472+0)</f>
        <v>#REF!</v>
      </c>
      <c r="C474" s="422" t="s">
        <v>620</v>
      </c>
      <c r="D474" s="422"/>
      <c r="E474" s="422"/>
      <c r="F474" s="422"/>
      <c r="G474" s="422"/>
      <c r="H474" s="422"/>
      <c r="I474" s="422"/>
      <c r="J474" s="422"/>
      <c r="K474" s="422"/>
      <c r="L474" s="4" t="s">
        <v>485</v>
      </c>
      <c r="M474" s="30"/>
      <c r="N474" s="197" t="e">
        <f>Predmjer!#REF!</f>
        <v>#REF!</v>
      </c>
      <c r="Q474" s="3">
        <v>560</v>
      </c>
      <c r="T474" s="249" t="e">
        <f>N474*Q474</f>
        <v>#REF!</v>
      </c>
      <c r="V474" s="250" t="e">
        <f>IF(N474="",0,1)</f>
        <v>#REF!</v>
      </c>
    </row>
    <row r="475" spans="1:256" customFormat="1" ht="12" customHeight="1">
      <c r="A475" s="192"/>
      <c r="B475" s="193"/>
      <c r="C475" s="5"/>
      <c r="D475" s="205"/>
      <c r="E475" s="47"/>
      <c r="I475" s="47"/>
      <c r="L475" s="205"/>
      <c r="M475" s="202"/>
      <c r="N475" s="197">
        <f>Predmjer!P320</f>
        <v>0</v>
      </c>
      <c r="V475">
        <f>IF(V442="",0,1)</f>
        <v>1</v>
      </c>
    </row>
    <row r="476" spans="1:256" customFormat="1" ht="12" customHeight="1">
      <c r="A476" s="192"/>
      <c r="B476" s="224"/>
      <c r="C476" s="5"/>
      <c r="D476" s="205"/>
      <c r="I476" s="47"/>
      <c r="L476" s="205"/>
      <c r="N476" s="197">
        <f>Predmjer!P321</f>
        <v>0</v>
      </c>
      <c r="V476">
        <f>COUNT(N479:N493)</f>
        <v>9</v>
      </c>
    </row>
    <row r="477" spans="1:256" ht="12" customHeight="1">
      <c r="A477" s="502" t="s">
        <v>500</v>
      </c>
      <c r="B477" s="502"/>
      <c r="C477" s="246" t="s">
        <v>501</v>
      </c>
      <c r="D477" s="247"/>
      <c r="E477" s="113"/>
      <c r="F477" s="113"/>
      <c r="G477" s="113"/>
      <c r="H477" s="113"/>
      <c r="I477" s="113"/>
      <c r="J477" s="24"/>
      <c r="K477" s="24"/>
      <c r="L477" s="24"/>
      <c r="M477" s="24"/>
      <c r="N477" s="256">
        <f>Predmjer!P322</f>
        <v>0</v>
      </c>
      <c r="O477" s="24"/>
      <c r="P477" s="24"/>
      <c r="Q477" s="501" t="e">
        <f>SUM(T480:T492)</f>
        <v>#REF!</v>
      </c>
      <c r="R477" s="501"/>
      <c r="S477" s="501"/>
      <c r="T477" s="501"/>
      <c r="U477"/>
      <c r="V477" s="5">
        <f>COUNT(N479:N493)</f>
        <v>9</v>
      </c>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9.9499999999999993" customHeight="1">
      <c r="A478" s="192"/>
      <c r="B478" s="193"/>
      <c r="C478"/>
      <c r="D478"/>
      <c r="E478"/>
      <c r="F478"/>
      <c r="G478"/>
      <c r="H478"/>
      <c r="I478"/>
      <c r="J478"/>
      <c r="K478"/>
      <c r="L478"/>
      <c r="M478"/>
      <c r="N478" s="197">
        <f>Predmjer!P323</f>
        <v>0</v>
      </c>
      <c r="O478"/>
      <c r="P478"/>
      <c r="Q478" s="257"/>
      <c r="R478"/>
      <c r="S478"/>
      <c r="T478" s="249"/>
      <c r="U478"/>
      <c r="V478" s="5">
        <f>COUNT(N479:N493)</f>
        <v>9</v>
      </c>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75" customHeight="1">
      <c r="A479" s="194" t="str">
        <f>A477</f>
        <v>14.</v>
      </c>
      <c r="B479" s="195" t="e">
        <f>IF(V479&gt;0,1,0)</f>
        <v>#REF!</v>
      </c>
      <c r="C479" s="422" t="s">
        <v>502</v>
      </c>
      <c r="D479" s="422"/>
      <c r="E479" s="422"/>
      <c r="F479" s="422"/>
      <c r="G479" s="422"/>
      <c r="H479" s="422"/>
      <c r="I479" s="422"/>
      <c r="J479" s="422"/>
      <c r="K479" s="422"/>
      <c r="L479"/>
      <c r="M479"/>
      <c r="N479" s="197">
        <f>Predmjer!P324</f>
        <v>0</v>
      </c>
      <c r="O479"/>
      <c r="P479"/>
      <c r="Q479" s="257"/>
      <c r="R479"/>
      <c r="S479"/>
      <c r="T479" s="249"/>
      <c r="U479"/>
      <c r="V479" s="250" t="e">
        <f>SUM(V480:V490)</f>
        <v>#REF!</v>
      </c>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3" customFormat="1" ht="12.75" hidden="1" customHeight="1">
      <c r="A480" s="199"/>
      <c r="B480" s="198"/>
      <c r="C480" s="222" t="s">
        <v>361</v>
      </c>
      <c r="D480" s="493" t="s">
        <v>503</v>
      </c>
      <c r="E480" s="493"/>
      <c r="F480" s="493"/>
      <c r="G480" s="493"/>
      <c r="H480" s="493"/>
      <c r="I480" s="493"/>
      <c r="J480" s="493"/>
      <c r="K480" s="493"/>
      <c r="L480" s="4" t="s">
        <v>450</v>
      </c>
      <c r="M480" s="30"/>
      <c r="N480" s="197"/>
      <c r="Q480" s="197">
        <v>125</v>
      </c>
      <c r="T480" s="249">
        <f>N480*Q480</f>
        <v>0</v>
      </c>
      <c r="V480" s="250">
        <f>IF(N480="",0,1)</f>
        <v>0</v>
      </c>
    </row>
    <row r="481" spans="1:256" s="3" customFormat="1" ht="24.95" customHeight="1">
      <c r="A481" s="199"/>
      <c r="B481" s="198"/>
      <c r="C481" s="222" t="s">
        <v>361</v>
      </c>
      <c r="D481" s="493" t="s">
        <v>504</v>
      </c>
      <c r="E481" s="493"/>
      <c r="F481" s="493"/>
      <c r="G481" s="493"/>
      <c r="H481" s="493"/>
      <c r="I481" s="493"/>
      <c r="J481" s="493"/>
      <c r="K481" s="493"/>
      <c r="L481" s="4" t="s">
        <v>450</v>
      </c>
      <c r="M481" s="30"/>
      <c r="N481" s="197">
        <f>Predmjer!P327</f>
        <v>60</v>
      </c>
      <c r="Q481" s="197">
        <v>85</v>
      </c>
      <c r="T481" s="249">
        <f>N481*Q481</f>
        <v>5100</v>
      </c>
      <c r="V481" s="250">
        <f>IF(N481="",0,1)</f>
        <v>1</v>
      </c>
    </row>
    <row r="482" spans="1:256" s="3" customFormat="1" ht="30" customHeight="1">
      <c r="A482" s="199"/>
      <c r="B482" s="198"/>
      <c r="C482" s="222" t="s">
        <v>361</v>
      </c>
      <c r="D482" s="493" t="s">
        <v>505</v>
      </c>
      <c r="E482" s="493"/>
      <c r="F482" s="493"/>
      <c r="G482" s="493"/>
      <c r="H482" s="493"/>
      <c r="I482" s="493"/>
      <c r="J482" s="493"/>
      <c r="K482" s="493"/>
      <c r="L482" s="4" t="s">
        <v>450</v>
      </c>
      <c r="M482" s="30"/>
      <c r="N482" s="197">
        <v>15</v>
      </c>
      <c r="Q482" s="197">
        <v>80</v>
      </c>
      <c r="T482" s="249">
        <f>N482*Q482</f>
        <v>1200</v>
      </c>
      <c r="V482" s="250">
        <f>IF(N482="",0,1)</f>
        <v>1</v>
      </c>
    </row>
    <row r="483" spans="1:256" s="3" customFormat="1" ht="24.95" customHeight="1">
      <c r="A483" s="199"/>
      <c r="B483" s="198"/>
      <c r="C483" s="222" t="s">
        <v>361</v>
      </c>
      <c r="D483" s="493" t="s">
        <v>506</v>
      </c>
      <c r="E483" s="493"/>
      <c r="F483" s="493"/>
      <c r="G483" s="493"/>
      <c r="H483" s="493"/>
      <c r="I483" s="493"/>
      <c r="J483" s="493"/>
      <c r="K483" s="493"/>
      <c r="L483" s="4"/>
      <c r="M483" s="30"/>
      <c r="N483" s="197">
        <f>Predmjer!P328</f>
        <v>0</v>
      </c>
      <c r="Q483" s="197"/>
      <c r="T483" s="249"/>
      <c r="V483" s="250">
        <f>V484+V485+V486+V487+V488</f>
        <v>5</v>
      </c>
    </row>
    <row r="484" spans="1:256" s="3" customFormat="1" ht="13.5" customHeight="1">
      <c r="A484" s="199"/>
      <c r="B484" s="198"/>
      <c r="D484" s="222" t="s">
        <v>361</v>
      </c>
      <c r="E484" s="493" t="s">
        <v>507</v>
      </c>
      <c r="F484" s="493"/>
      <c r="G484" s="493"/>
      <c r="H484" s="493"/>
      <c r="I484" s="493"/>
      <c r="J484" s="493"/>
      <c r="K484" s="493"/>
      <c r="L484" s="4" t="s">
        <v>450</v>
      </c>
      <c r="M484" s="30"/>
      <c r="N484" s="197">
        <v>8</v>
      </c>
      <c r="Q484" s="197">
        <v>75</v>
      </c>
      <c r="T484" s="249">
        <f t="shared" ref="T484:T490" si="5">N484*Q484</f>
        <v>600</v>
      </c>
      <c r="V484" s="250">
        <f t="shared" ref="V484:V492" si="6">IF(N484="",0,1)</f>
        <v>1</v>
      </c>
    </row>
    <row r="485" spans="1:256" s="3" customFormat="1" ht="13.5" customHeight="1">
      <c r="A485" s="199"/>
      <c r="B485" s="198"/>
      <c r="D485" s="222" t="s">
        <v>361</v>
      </c>
      <c r="E485" s="493" t="s">
        <v>508</v>
      </c>
      <c r="F485" s="493"/>
      <c r="G485" s="493"/>
      <c r="H485" s="493"/>
      <c r="I485" s="493"/>
      <c r="J485" s="493"/>
      <c r="K485" s="493"/>
      <c r="L485" s="4" t="s">
        <v>450</v>
      </c>
      <c r="M485" s="30"/>
      <c r="N485" s="197">
        <f>Predmjer!P330</f>
        <v>36</v>
      </c>
      <c r="Q485" s="197">
        <v>70</v>
      </c>
      <c r="T485" s="249">
        <f t="shared" si="5"/>
        <v>2520</v>
      </c>
      <c r="V485" s="250">
        <f t="shared" si="6"/>
        <v>1</v>
      </c>
    </row>
    <row r="486" spans="1:256" s="3" customFormat="1" ht="13.5" customHeight="1">
      <c r="A486" s="199"/>
      <c r="B486" s="198"/>
      <c r="D486" s="222" t="s">
        <v>361</v>
      </c>
      <c r="E486" s="493" t="s">
        <v>509</v>
      </c>
      <c r="F486" s="493"/>
      <c r="G486" s="493"/>
      <c r="H486" s="493"/>
      <c r="I486" s="493"/>
      <c r="J486" s="493"/>
      <c r="K486" s="493"/>
      <c r="L486" s="4" t="s">
        <v>450</v>
      </c>
      <c r="M486" s="30"/>
      <c r="N486" s="197">
        <f>Predmjer!P331</f>
        <v>24</v>
      </c>
      <c r="Q486" s="197">
        <v>65</v>
      </c>
      <c r="T486" s="249">
        <f t="shared" si="5"/>
        <v>1560</v>
      </c>
      <c r="V486" s="250">
        <f t="shared" si="6"/>
        <v>1</v>
      </c>
    </row>
    <row r="487" spans="1:256" s="3" customFormat="1" ht="12" customHeight="1">
      <c r="A487" s="199"/>
      <c r="B487" s="198"/>
      <c r="D487" s="222" t="s">
        <v>361</v>
      </c>
      <c r="E487" s="493" t="s">
        <v>510</v>
      </c>
      <c r="F487" s="493"/>
      <c r="G487" s="493"/>
      <c r="H487" s="493"/>
      <c r="I487" s="493"/>
      <c r="J487" s="493"/>
      <c r="K487" s="493"/>
      <c r="L487" s="4" t="s">
        <v>485</v>
      </c>
      <c r="M487" s="30"/>
      <c r="N487" s="208">
        <v>2</v>
      </c>
      <c r="Q487" s="197">
        <v>400</v>
      </c>
      <c r="T487" s="249">
        <f t="shared" si="5"/>
        <v>800</v>
      </c>
      <c r="V487" s="250">
        <f t="shared" si="6"/>
        <v>1</v>
      </c>
    </row>
    <row r="488" spans="1:256" s="3" customFormat="1" ht="24.95" customHeight="1">
      <c r="A488" s="199"/>
      <c r="B488" s="198"/>
      <c r="D488" s="222" t="s">
        <v>361</v>
      </c>
      <c r="E488" s="493" t="s">
        <v>511</v>
      </c>
      <c r="F488" s="493"/>
      <c r="G488" s="493"/>
      <c r="H488" s="493"/>
      <c r="I488" s="493"/>
      <c r="J488" s="493"/>
      <c r="K488" s="493"/>
      <c r="L488" s="4" t="s">
        <v>485</v>
      </c>
      <c r="M488" s="30"/>
      <c r="N488" s="197" t="str">
        <f>Predmjer!P333</f>
        <v>2</v>
      </c>
      <c r="Q488" s="197">
        <v>450</v>
      </c>
      <c r="T488" s="249">
        <f t="shared" si="5"/>
        <v>900</v>
      </c>
      <c r="V488" s="250">
        <f t="shared" si="6"/>
        <v>1</v>
      </c>
    </row>
    <row r="489" spans="1:256" s="3" customFormat="1" ht="12" customHeight="1">
      <c r="A489" s="199"/>
      <c r="B489" s="198"/>
      <c r="C489" s="222" t="s">
        <v>361</v>
      </c>
      <c r="D489" s="493" t="s">
        <v>513</v>
      </c>
      <c r="E489" s="493"/>
      <c r="F489" s="493"/>
      <c r="G489" s="493"/>
      <c r="H489" s="493"/>
      <c r="I489" s="493"/>
      <c r="J489" s="493"/>
      <c r="K489" s="493"/>
      <c r="L489" s="59" t="s">
        <v>514</v>
      </c>
      <c r="M489" s="30"/>
      <c r="N489" s="197" t="str">
        <f>Predmjer!P334</f>
        <v>1</v>
      </c>
      <c r="Q489" s="197">
        <v>500</v>
      </c>
      <c r="T489" s="249">
        <f t="shared" si="5"/>
        <v>500</v>
      </c>
      <c r="V489" s="250">
        <f t="shared" si="6"/>
        <v>1</v>
      </c>
    </row>
    <row r="490" spans="1:256" s="3" customFormat="1" ht="39.950000000000003" customHeight="1">
      <c r="A490" s="199"/>
      <c r="B490" s="198"/>
      <c r="C490" s="222" t="s">
        <v>361</v>
      </c>
      <c r="D490" s="493" t="s">
        <v>621</v>
      </c>
      <c r="E490" s="493"/>
      <c r="F490" s="493"/>
      <c r="G490" s="493"/>
      <c r="H490" s="493"/>
      <c r="I490" s="493"/>
      <c r="J490" s="493"/>
      <c r="K490" s="493"/>
      <c r="L490" s="59" t="s">
        <v>514</v>
      </c>
      <c r="M490" s="30"/>
      <c r="N490" s="197" t="e">
        <f>Predmjer!#REF!</f>
        <v>#REF!</v>
      </c>
      <c r="Q490" s="197">
        <v>350</v>
      </c>
      <c r="T490" s="249" t="e">
        <f t="shared" si="5"/>
        <v>#REF!</v>
      </c>
      <c r="V490" s="250" t="e">
        <f t="shared" si="6"/>
        <v>#REF!</v>
      </c>
    </row>
    <row r="491" spans="1:256" s="3" customFormat="1" ht="6.95" customHeight="1">
      <c r="A491" s="199"/>
      <c r="B491" s="198"/>
      <c r="I491" s="59"/>
      <c r="K491" s="207"/>
      <c r="N491" s="197">
        <f>Predmjer!P335</f>
        <v>0</v>
      </c>
      <c r="Q491" s="197"/>
      <c r="T491" s="249"/>
      <c r="V491" t="e">
        <f>IF(V479="",0,1)</f>
        <v>#REF!</v>
      </c>
    </row>
    <row r="492" spans="1:256" ht="65.099999999999994" customHeight="1">
      <c r="A492" s="192"/>
      <c r="B492" s="195">
        <f>IF(V492&gt;0,B478+1,B478+0)</f>
        <v>1</v>
      </c>
      <c r="C492" s="422" t="s">
        <v>201</v>
      </c>
      <c r="D492" s="422"/>
      <c r="E492" s="422"/>
      <c r="F492" s="422"/>
      <c r="G492" s="422"/>
      <c r="H492" s="422"/>
      <c r="I492" s="422"/>
      <c r="J492" s="422"/>
      <c r="K492" s="422"/>
      <c r="L492" s="4" t="s">
        <v>485</v>
      </c>
      <c r="M492" s="30"/>
      <c r="N492" s="197" t="str">
        <f>Predmjer!P336</f>
        <v>1</v>
      </c>
      <c r="O492"/>
      <c r="P492"/>
      <c r="Q492" s="197">
        <v>4500</v>
      </c>
      <c r="R492"/>
      <c r="S492"/>
      <c r="T492" s="249">
        <f>N492*Q492</f>
        <v>4500</v>
      </c>
      <c r="U492"/>
      <c r="V492" s="250">
        <f t="shared" si="6"/>
        <v>1</v>
      </c>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customFormat="1" ht="11.25" customHeight="1">
      <c r="A493" s="118"/>
      <c r="C493" s="5"/>
      <c r="D493" s="205"/>
      <c r="I493" s="47"/>
      <c r="L493" s="205"/>
      <c r="V493">
        <f>IF(V477="",0,1)</f>
        <v>1</v>
      </c>
    </row>
    <row r="494" spans="1:256" ht="12.75" hidden="1" customHeight="1">
      <c r="A494" s="118"/>
      <c r="B494"/>
      <c r="C494"/>
      <c r="D494"/>
      <c r="E494"/>
      <c r="F494"/>
      <c r="G494"/>
      <c r="H494"/>
      <c r="I494"/>
      <c r="J494"/>
      <c r="K494"/>
      <c r="L494"/>
      <c r="M494"/>
      <c r="N494" s="187"/>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10.5" customHeight="1">
      <c r="V495" s="177">
        <v>1</v>
      </c>
    </row>
    <row r="496" spans="1:256" ht="10.5" customHeight="1">
      <c r="V496" s="177">
        <v>1</v>
      </c>
    </row>
    <row r="497" spans="2:22" ht="10.5" customHeight="1">
      <c r="V497" s="177">
        <v>1</v>
      </c>
    </row>
    <row r="498" spans="2:22" ht="10.5" customHeight="1">
      <c r="V498" s="177">
        <v>1</v>
      </c>
    </row>
    <row r="499" spans="2:22" ht="10.5" customHeight="1">
      <c r="V499" s="177">
        <v>1</v>
      </c>
    </row>
    <row r="500" spans="2:22" ht="10.5" customHeight="1">
      <c r="V500" s="177">
        <v>1</v>
      </c>
    </row>
    <row r="501" spans="2:22" ht="10.5" customHeight="1">
      <c r="V501" s="177">
        <v>1</v>
      </c>
    </row>
    <row r="502" spans="2:22" ht="10.5" customHeight="1">
      <c r="V502" s="177">
        <v>1</v>
      </c>
    </row>
    <row r="503" spans="2:22" ht="15.75" customHeight="1">
      <c r="B503" s="47"/>
      <c r="C503" s="260" t="s">
        <v>202</v>
      </c>
      <c r="D503"/>
      <c r="E503"/>
      <c r="F503"/>
      <c r="G503"/>
      <c r="H503"/>
      <c r="I503"/>
      <c r="J503"/>
      <c r="K503"/>
      <c r="L503"/>
      <c r="M503"/>
      <c r="N503"/>
      <c r="O503" s="202"/>
      <c r="P503" s="197"/>
      <c r="Q503" s="3"/>
      <c r="R503" s="3"/>
      <c r="S503" s="3"/>
      <c r="T503" s="261"/>
      <c r="V503" s="177">
        <v>1</v>
      </c>
    </row>
    <row r="504" spans="2:22" ht="10.5" customHeight="1">
      <c r="B504" s="47"/>
      <c r="C504" s="41"/>
      <c r="D504"/>
      <c r="E504"/>
      <c r="F504"/>
      <c r="G504"/>
      <c r="H504"/>
      <c r="I504"/>
      <c r="J504"/>
      <c r="K504"/>
      <c r="L504"/>
      <c r="M504"/>
      <c r="N504"/>
      <c r="O504" s="202"/>
      <c r="P504" s="197"/>
      <c r="Q504" s="3"/>
      <c r="R504" s="3"/>
      <c r="S504" s="3"/>
      <c r="T504" s="261"/>
      <c r="V504" s="177">
        <v>1</v>
      </c>
    </row>
    <row r="505" spans="2:22" ht="10.5" customHeight="1">
      <c r="B505" s="47"/>
      <c r="C505" s="41"/>
      <c r="D505"/>
      <c r="E505"/>
      <c r="F505"/>
      <c r="G505"/>
      <c r="H505"/>
      <c r="I505"/>
      <c r="J505"/>
      <c r="K505"/>
      <c r="L505"/>
      <c r="M505"/>
      <c r="N505"/>
      <c r="O505" s="202"/>
      <c r="P505" s="197"/>
      <c r="Q505" s="3"/>
      <c r="R505" s="3"/>
      <c r="S505" s="3"/>
      <c r="T505" s="261"/>
      <c r="V505" s="177">
        <v>1</v>
      </c>
    </row>
    <row r="506" spans="2:22" ht="10.5" customHeight="1">
      <c r="B506"/>
      <c r="C506"/>
      <c r="D506"/>
      <c r="E506"/>
      <c r="F506"/>
      <c r="G506"/>
      <c r="H506"/>
      <c r="I506"/>
      <c r="J506"/>
      <c r="K506"/>
      <c r="L506"/>
      <c r="M506"/>
      <c r="N506"/>
      <c r="O506"/>
      <c r="P506" s="187"/>
      <c r="Q506"/>
      <c r="R506"/>
      <c r="S506"/>
      <c r="T506" s="236"/>
      <c r="V506" s="177">
        <v>1</v>
      </c>
    </row>
    <row r="507" spans="2:22" ht="10.5" customHeight="1">
      <c r="B507"/>
      <c r="C507"/>
      <c r="D507"/>
      <c r="E507"/>
      <c r="F507"/>
      <c r="G507"/>
      <c r="H507"/>
      <c r="I507"/>
      <c r="J507"/>
      <c r="K507"/>
      <c r="L507"/>
      <c r="M507"/>
      <c r="N507"/>
      <c r="O507"/>
      <c r="P507" s="187"/>
      <c r="Q507"/>
      <c r="R507"/>
      <c r="S507"/>
      <c r="T507" s="236"/>
      <c r="V507" s="177">
        <v>1</v>
      </c>
    </row>
    <row r="508" spans="2:22" ht="10.5" customHeight="1">
      <c r="B508" s="262" t="s">
        <v>186</v>
      </c>
      <c r="C508" s="246" t="s">
        <v>193</v>
      </c>
      <c r="D508" s="247"/>
      <c r="E508" s="113"/>
      <c r="F508" s="113"/>
      <c r="G508" s="113"/>
      <c r="H508" s="113"/>
      <c r="I508" s="113"/>
      <c r="J508" s="24"/>
      <c r="K508" s="24"/>
      <c r="L508" s="24"/>
      <c r="M508" s="24"/>
      <c r="N508" s="24"/>
      <c r="O508" s="24"/>
      <c r="P508" s="248"/>
      <c r="Q508" s="501">
        <f>Q207</f>
        <v>14400</v>
      </c>
      <c r="R508" s="501"/>
      <c r="S508" s="501"/>
      <c r="T508" s="501"/>
      <c r="V508" s="250">
        <f>IF(Q508="",0,1)</f>
        <v>1</v>
      </c>
    </row>
    <row r="509" spans="2:22" ht="10.5" customHeight="1">
      <c r="B509"/>
      <c r="C509"/>
      <c r="D509"/>
      <c r="E509"/>
      <c r="F509"/>
      <c r="G509"/>
      <c r="H509"/>
      <c r="I509"/>
      <c r="J509"/>
      <c r="K509"/>
      <c r="L509"/>
      <c r="M509"/>
      <c r="N509"/>
      <c r="O509"/>
      <c r="P509" s="187"/>
      <c r="Q509"/>
      <c r="R509"/>
      <c r="S509"/>
      <c r="T509" s="236"/>
      <c r="V509">
        <f>IF(V508=0,0,1)</f>
        <v>1</v>
      </c>
    </row>
    <row r="510" spans="2:22" ht="10.5" customHeight="1">
      <c r="B510" s="262" t="s">
        <v>165</v>
      </c>
      <c r="C510" s="246" t="s">
        <v>352</v>
      </c>
      <c r="D510" s="247"/>
      <c r="E510" s="113"/>
      <c r="F510" s="113"/>
      <c r="G510" s="113"/>
      <c r="H510" s="113"/>
      <c r="I510" s="113"/>
      <c r="J510" s="24"/>
      <c r="K510" s="24"/>
      <c r="L510" s="24"/>
      <c r="M510" s="24"/>
      <c r="N510" s="248"/>
      <c r="O510" s="24"/>
      <c r="P510" s="248"/>
      <c r="Q510" s="501" t="e">
        <f>Q226</f>
        <v>#REF!</v>
      </c>
      <c r="R510" s="501"/>
      <c r="S510" s="501"/>
      <c r="T510" s="501"/>
      <c r="V510" s="250" t="e">
        <f>IF(Q510="",0,1)</f>
        <v>#REF!</v>
      </c>
    </row>
    <row r="511" spans="2:22" ht="10.5" customHeight="1">
      <c r="B511"/>
      <c r="C511"/>
      <c r="D511"/>
      <c r="E511"/>
      <c r="F511"/>
      <c r="G511"/>
      <c r="H511"/>
      <c r="I511"/>
      <c r="J511"/>
      <c r="K511"/>
      <c r="L511"/>
      <c r="M511"/>
      <c r="N511"/>
      <c r="O511"/>
      <c r="P511" s="187"/>
      <c r="Q511"/>
      <c r="R511"/>
      <c r="S511"/>
      <c r="T511" s="236"/>
      <c r="V511" t="e">
        <f>IF(V510=0,0,1)</f>
        <v>#REF!</v>
      </c>
    </row>
    <row r="512" spans="2:22" ht="10.5" customHeight="1">
      <c r="B512" s="262" t="s">
        <v>167</v>
      </c>
      <c r="C512" s="246" t="s">
        <v>194</v>
      </c>
      <c r="D512" s="247"/>
      <c r="E512" s="113"/>
      <c r="F512" s="113"/>
      <c r="G512" s="113"/>
      <c r="H512" s="113"/>
      <c r="I512" s="113"/>
      <c r="J512" s="24"/>
      <c r="K512" s="24"/>
      <c r="L512" s="24"/>
      <c r="M512" s="24"/>
      <c r="N512" s="248"/>
      <c r="O512" s="24"/>
      <c r="P512" s="248"/>
      <c r="Q512" s="501" t="e">
        <f>Q239</f>
        <v>#REF!</v>
      </c>
      <c r="R512" s="501"/>
      <c r="S512" s="501"/>
      <c r="T512" s="501"/>
      <c r="V512" s="250" t="e">
        <f>IF(Q512="",0,1)</f>
        <v>#REF!</v>
      </c>
    </row>
    <row r="513" spans="2:22" ht="10.5" customHeight="1">
      <c r="B513"/>
      <c r="C513"/>
      <c r="D513"/>
      <c r="E513"/>
      <c r="F513"/>
      <c r="G513"/>
      <c r="H513"/>
      <c r="I513"/>
      <c r="J513"/>
      <c r="K513"/>
      <c r="L513"/>
      <c r="M513"/>
      <c r="N513"/>
      <c r="O513"/>
      <c r="P513" s="187"/>
      <c r="Q513"/>
      <c r="R513"/>
      <c r="S513"/>
      <c r="T513" s="236"/>
      <c r="V513" t="e">
        <f>IF(V512=0,0,1)</f>
        <v>#REF!</v>
      </c>
    </row>
    <row r="514" spans="2:22" ht="10.5" customHeight="1">
      <c r="B514" s="262" t="s">
        <v>177</v>
      </c>
      <c r="C514" s="246" t="s">
        <v>195</v>
      </c>
      <c r="D514" s="247"/>
      <c r="E514" s="113"/>
      <c r="F514" s="113"/>
      <c r="G514" s="113"/>
      <c r="H514" s="113"/>
      <c r="I514" s="113"/>
      <c r="J514" s="24"/>
      <c r="K514" s="24"/>
      <c r="L514" s="24"/>
      <c r="M514" s="24"/>
      <c r="N514" s="248"/>
      <c r="O514" s="24"/>
      <c r="P514" s="248"/>
      <c r="Q514" s="501">
        <f>Q398</f>
        <v>1500</v>
      </c>
      <c r="R514" s="501"/>
      <c r="S514" s="501"/>
      <c r="T514" s="501"/>
      <c r="V514" s="250">
        <f>IF(Q514="",0,1)</f>
        <v>1</v>
      </c>
    </row>
    <row r="515" spans="2:22" ht="10.5" customHeight="1">
      <c r="B515"/>
      <c r="C515"/>
      <c r="D515"/>
      <c r="E515"/>
      <c r="F515"/>
      <c r="G515"/>
      <c r="H515"/>
      <c r="I515"/>
      <c r="J515"/>
      <c r="K515"/>
      <c r="L515"/>
      <c r="M515"/>
      <c r="N515"/>
      <c r="O515"/>
      <c r="P515" s="187"/>
      <c r="Q515"/>
      <c r="R515"/>
      <c r="S515"/>
      <c r="T515" s="236"/>
      <c r="V515">
        <f>IF(V514=0,0,1)</f>
        <v>1</v>
      </c>
    </row>
    <row r="516" spans="2:22" ht="10.5" customHeight="1">
      <c r="B516" s="262" t="s">
        <v>178</v>
      </c>
      <c r="C516" s="246" t="s">
        <v>391</v>
      </c>
      <c r="D516" s="247"/>
      <c r="E516" s="113"/>
      <c r="F516" s="113"/>
      <c r="G516" s="113"/>
      <c r="H516" s="113"/>
      <c r="I516" s="113"/>
      <c r="J516" s="24"/>
      <c r="K516" s="24"/>
      <c r="L516" s="24"/>
      <c r="M516" s="24"/>
      <c r="N516" s="248"/>
      <c r="O516" s="24"/>
      <c r="P516" s="248"/>
      <c r="Q516" s="501" t="e">
        <f>Q327</f>
        <v>#REF!</v>
      </c>
      <c r="R516" s="501"/>
      <c r="S516" s="501"/>
      <c r="T516" s="501"/>
      <c r="V516" s="250" t="e">
        <f>IF(Q516="",0,1)</f>
        <v>#REF!</v>
      </c>
    </row>
    <row r="517" spans="2:22" ht="10.5" customHeight="1">
      <c r="B517"/>
      <c r="C517"/>
      <c r="D517"/>
      <c r="E517"/>
      <c r="F517"/>
      <c r="G517"/>
      <c r="H517"/>
      <c r="I517"/>
      <c r="J517"/>
      <c r="K517"/>
      <c r="L517"/>
      <c r="M517"/>
      <c r="N517"/>
      <c r="O517"/>
      <c r="P517" s="187"/>
      <c r="Q517"/>
      <c r="R517"/>
      <c r="S517"/>
      <c r="T517" s="236"/>
      <c r="V517" t="e">
        <f>IF(V516=0,0,1)</f>
        <v>#REF!</v>
      </c>
    </row>
    <row r="518" spans="2:22" ht="10.5" customHeight="1">
      <c r="B518" s="262" t="s">
        <v>179</v>
      </c>
      <c r="C518" s="246" t="s">
        <v>203</v>
      </c>
      <c r="D518" s="247"/>
      <c r="E518" s="113"/>
      <c r="F518" s="113"/>
      <c r="G518" s="113"/>
      <c r="H518" s="113"/>
      <c r="I518" s="113"/>
      <c r="J518" s="24"/>
      <c r="K518" s="24"/>
      <c r="L518" s="24"/>
      <c r="M518" s="24"/>
      <c r="N518" s="248"/>
      <c r="O518" s="24"/>
      <c r="P518" s="248"/>
      <c r="Q518" s="501">
        <f>Q356</f>
        <v>410750</v>
      </c>
      <c r="R518" s="501"/>
      <c r="S518" s="501"/>
      <c r="T518" s="501"/>
      <c r="V518" s="250">
        <f>IF(Q518="",0,1)</f>
        <v>1</v>
      </c>
    </row>
    <row r="519" spans="2:22" ht="10.5" customHeight="1">
      <c r="B519"/>
      <c r="C519"/>
      <c r="D519"/>
      <c r="E519"/>
      <c r="F519"/>
      <c r="G519"/>
      <c r="H519"/>
      <c r="I519"/>
      <c r="J519"/>
      <c r="K519"/>
      <c r="L519"/>
      <c r="M519"/>
      <c r="N519"/>
      <c r="O519"/>
      <c r="P519" s="187"/>
      <c r="Q519"/>
      <c r="R519"/>
      <c r="S519"/>
      <c r="T519" s="236"/>
      <c r="V519">
        <f>IF(V518=0,0,1)</f>
        <v>1</v>
      </c>
    </row>
    <row r="520" spans="2:22" ht="10.5" customHeight="1">
      <c r="B520" s="262" t="s">
        <v>180</v>
      </c>
      <c r="C520" s="246" t="s">
        <v>407</v>
      </c>
      <c r="D520" s="247"/>
      <c r="E520" s="113"/>
      <c r="F520" s="113"/>
      <c r="G520" s="113"/>
      <c r="H520" s="113"/>
      <c r="I520" s="113"/>
      <c r="J520" s="24"/>
      <c r="K520" s="24"/>
      <c r="L520" s="24"/>
      <c r="M520" s="24"/>
      <c r="N520" s="248"/>
      <c r="O520" s="24"/>
      <c r="P520" s="248"/>
      <c r="Q520" s="501" t="e">
        <f>Q371</f>
        <v>#REF!</v>
      </c>
      <c r="R520" s="501"/>
      <c r="S520" s="501"/>
      <c r="T520" s="501"/>
      <c r="V520" s="250" t="e">
        <f>IF(Q520="",0,1)</f>
        <v>#REF!</v>
      </c>
    </row>
    <row r="521" spans="2:22" ht="10.5" customHeight="1">
      <c r="B521"/>
      <c r="C521"/>
      <c r="D521"/>
      <c r="E521"/>
      <c r="F521"/>
      <c r="G521"/>
      <c r="H521"/>
      <c r="I521"/>
      <c r="J521"/>
      <c r="K521"/>
      <c r="L521"/>
      <c r="M521"/>
      <c r="N521"/>
      <c r="O521"/>
      <c r="P521" s="187"/>
      <c r="Q521"/>
      <c r="R521"/>
      <c r="S521"/>
      <c r="T521" s="236"/>
      <c r="V521" t="e">
        <f>IF(V520=0,0,1)</f>
        <v>#REF!</v>
      </c>
    </row>
    <row r="522" spans="2:22" ht="10.5" customHeight="1">
      <c r="B522" s="262" t="s">
        <v>129</v>
      </c>
      <c r="C522" s="246" t="s">
        <v>409</v>
      </c>
      <c r="D522" s="247"/>
      <c r="E522" s="113"/>
      <c r="F522" s="113"/>
      <c r="G522" s="113"/>
      <c r="H522" s="113"/>
      <c r="I522" s="113"/>
      <c r="J522" s="24"/>
      <c r="K522" s="24"/>
      <c r="L522" s="24"/>
      <c r="M522" s="24"/>
      <c r="N522" s="248"/>
      <c r="O522" s="24"/>
      <c r="P522" s="248"/>
      <c r="Q522" s="501" t="e">
        <f>Q382</f>
        <v>#REF!</v>
      </c>
      <c r="R522" s="501"/>
      <c r="S522" s="501"/>
      <c r="T522" s="501"/>
      <c r="V522" s="250" t="e">
        <f>IF(Q522="",0,1)</f>
        <v>#REF!</v>
      </c>
    </row>
    <row r="523" spans="2:22" ht="10.5" customHeight="1">
      <c r="B523"/>
      <c r="C523"/>
      <c r="D523"/>
      <c r="E523"/>
      <c r="F523"/>
      <c r="G523"/>
      <c r="H523"/>
      <c r="I523"/>
      <c r="J523"/>
      <c r="K523"/>
      <c r="L523"/>
      <c r="M523"/>
      <c r="N523"/>
      <c r="O523"/>
      <c r="P523" s="187"/>
      <c r="Q523"/>
      <c r="R523"/>
      <c r="S523"/>
      <c r="T523" s="236"/>
      <c r="V523" t="e">
        <f>IF(V522=0,0,1)</f>
        <v>#REF!</v>
      </c>
    </row>
    <row r="524" spans="2:22" ht="10.5" customHeight="1">
      <c r="B524" s="262" t="s">
        <v>131</v>
      </c>
      <c r="C524" s="246" t="s">
        <v>428</v>
      </c>
      <c r="D524" s="247"/>
      <c r="E524" s="113"/>
      <c r="F524" s="113"/>
      <c r="G524" s="113"/>
      <c r="H524" s="113"/>
      <c r="I524" s="113"/>
      <c r="J524" s="24"/>
      <c r="K524" s="24"/>
      <c r="L524" s="24"/>
      <c r="M524" s="24"/>
      <c r="N524" s="248"/>
      <c r="O524" s="24"/>
      <c r="P524" s="248"/>
      <c r="Q524" s="501">
        <f>Q402</f>
        <v>4950</v>
      </c>
      <c r="R524" s="501"/>
      <c r="S524" s="501"/>
      <c r="T524" s="501"/>
      <c r="V524" s="250">
        <f>IF(Q524="",0,1)</f>
        <v>1</v>
      </c>
    </row>
    <row r="525" spans="2:22" ht="10.5" customHeight="1">
      <c r="B525"/>
      <c r="C525"/>
      <c r="D525"/>
      <c r="E525"/>
      <c r="F525"/>
      <c r="G525"/>
      <c r="H525"/>
      <c r="I525"/>
      <c r="J525"/>
      <c r="K525"/>
      <c r="L525"/>
      <c r="M525"/>
      <c r="N525"/>
      <c r="O525"/>
      <c r="P525" s="187"/>
      <c r="Q525"/>
      <c r="R525"/>
      <c r="S525"/>
      <c r="T525" s="236"/>
      <c r="V525">
        <f>IF(V524=0,0,1)</f>
        <v>1</v>
      </c>
    </row>
    <row r="526" spans="2:22" ht="10.5" customHeight="1">
      <c r="B526" s="262" t="s">
        <v>192</v>
      </c>
      <c r="C526" s="246" t="s">
        <v>600</v>
      </c>
      <c r="D526" s="259"/>
      <c r="E526" s="24"/>
      <c r="F526" s="24"/>
      <c r="G526" s="24"/>
      <c r="H526" s="24"/>
      <c r="I526" s="24"/>
      <c r="J526" s="24"/>
      <c r="K526" s="24"/>
      <c r="L526" s="24"/>
      <c r="M526" s="24"/>
      <c r="N526" s="24"/>
      <c r="O526" s="24"/>
      <c r="P526" s="248"/>
      <c r="Q526" s="501" t="e">
        <f>Q417</f>
        <v>#REF!</v>
      </c>
      <c r="R526" s="501"/>
      <c r="S526" s="501"/>
      <c r="T526" s="501"/>
      <c r="V526" s="250" t="e">
        <f>IF(Q526="",0,1)</f>
        <v>#REF!</v>
      </c>
    </row>
    <row r="527" spans="2:22" ht="10.5" customHeight="1">
      <c r="B527"/>
      <c r="C527"/>
      <c r="D527"/>
      <c r="E527"/>
      <c r="F527"/>
      <c r="G527"/>
      <c r="H527"/>
      <c r="I527"/>
      <c r="J527"/>
      <c r="K527"/>
      <c r="L527"/>
      <c r="M527"/>
      <c r="N527"/>
      <c r="O527"/>
      <c r="P527" s="187"/>
      <c r="Q527"/>
      <c r="R527"/>
      <c r="S527"/>
      <c r="T527" s="236"/>
      <c r="V527" t="e">
        <f>IF(V526=0,0,1)</f>
        <v>#REF!</v>
      </c>
    </row>
    <row r="528" spans="2:22" ht="10.5" customHeight="1">
      <c r="B528" s="262" t="s">
        <v>204</v>
      </c>
      <c r="C528" s="246" t="s">
        <v>459</v>
      </c>
      <c r="D528" s="259"/>
      <c r="E528" s="24"/>
      <c r="F528" s="24"/>
      <c r="G528" s="24"/>
      <c r="H528" s="24"/>
      <c r="I528" s="24"/>
      <c r="J528" s="24"/>
      <c r="K528" s="24"/>
      <c r="L528" s="24"/>
      <c r="M528" s="24"/>
      <c r="N528" s="24"/>
      <c r="O528" s="24"/>
      <c r="P528" s="248"/>
      <c r="Q528" s="501" t="e">
        <f>Q426</f>
        <v>#REF!</v>
      </c>
      <c r="R528" s="501"/>
      <c r="S528" s="501"/>
      <c r="T528" s="501"/>
      <c r="V528" s="250" t="e">
        <f>IF(Q528="",0,1)</f>
        <v>#REF!</v>
      </c>
    </row>
    <row r="529" spans="1:22" ht="10.5" customHeight="1">
      <c r="B529"/>
      <c r="C529"/>
      <c r="D529"/>
      <c r="E529"/>
      <c r="F529"/>
      <c r="G529"/>
      <c r="H529"/>
      <c r="I529"/>
      <c r="J529"/>
      <c r="K529"/>
      <c r="L529"/>
      <c r="M529"/>
      <c r="N529"/>
      <c r="O529"/>
      <c r="P529" s="187"/>
      <c r="Q529"/>
      <c r="R529"/>
      <c r="S529"/>
      <c r="T529" s="236"/>
      <c r="V529" t="e">
        <f>IF(V528=0,0,1)</f>
        <v>#REF!</v>
      </c>
    </row>
    <row r="530" spans="1:22" ht="10.5" customHeight="1">
      <c r="B530" s="262" t="s">
        <v>205</v>
      </c>
      <c r="C530" s="246" t="s">
        <v>464</v>
      </c>
      <c r="D530" s="259"/>
      <c r="E530" s="24"/>
      <c r="F530" s="24"/>
      <c r="G530" s="24"/>
      <c r="H530" s="24"/>
      <c r="I530" s="24"/>
      <c r="J530" s="24"/>
      <c r="K530" s="24"/>
      <c r="L530" s="24"/>
      <c r="M530" s="24"/>
      <c r="N530" s="24"/>
      <c r="O530" s="24"/>
      <c r="P530" s="248"/>
      <c r="Q530" s="501">
        <f>Q431</f>
        <v>22788</v>
      </c>
      <c r="R530" s="501"/>
      <c r="S530" s="501"/>
      <c r="T530" s="501"/>
      <c r="V530" s="250">
        <f>IF(Q530="",0,1)</f>
        <v>1</v>
      </c>
    </row>
    <row r="531" spans="1:22" ht="10.5" customHeight="1">
      <c r="B531"/>
      <c r="C531"/>
      <c r="D531"/>
      <c r="E531"/>
      <c r="F531"/>
      <c r="G531"/>
      <c r="H531"/>
      <c r="I531"/>
      <c r="J531"/>
      <c r="K531"/>
      <c r="L531"/>
      <c r="M531"/>
      <c r="N531"/>
      <c r="O531"/>
      <c r="P531" s="187"/>
      <c r="Q531"/>
      <c r="R531"/>
      <c r="S531"/>
      <c r="T531" s="236"/>
      <c r="V531">
        <f>IF(V530=0,0,1)</f>
        <v>1</v>
      </c>
    </row>
    <row r="532" spans="1:22" ht="10.5" customHeight="1">
      <c r="B532" s="262" t="s">
        <v>206</v>
      </c>
      <c r="C532" s="246" t="s">
        <v>479</v>
      </c>
      <c r="D532" s="247"/>
      <c r="E532" s="113"/>
      <c r="F532" s="113"/>
      <c r="G532" s="113"/>
      <c r="H532" s="113"/>
      <c r="I532" s="113"/>
      <c r="J532" s="24"/>
      <c r="K532" s="24"/>
      <c r="L532" s="24"/>
      <c r="M532" s="24"/>
      <c r="N532" s="24"/>
      <c r="O532" s="24"/>
      <c r="P532" s="248"/>
      <c r="Q532" s="501" t="e">
        <f>Q442</f>
        <v>#REF!</v>
      </c>
      <c r="R532" s="501"/>
      <c r="S532" s="501"/>
      <c r="T532" s="501"/>
      <c r="V532" s="250" t="e">
        <f>IF(Q532="",0,1)</f>
        <v>#REF!</v>
      </c>
    </row>
    <row r="533" spans="1:22" ht="10.5" customHeight="1">
      <c r="B533"/>
      <c r="C533"/>
      <c r="D533"/>
      <c r="E533"/>
      <c r="F533"/>
      <c r="G533"/>
      <c r="H533"/>
      <c r="I533"/>
      <c r="J533"/>
      <c r="K533"/>
      <c r="L533"/>
      <c r="M533"/>
      <c r="N533"/>
      <c r="O533"/>
      <c r="P533" s="187"/>
      <c r="Q533"/>
      <c r="R533"/>
      <c r="S533"/>
      <c r="T533" s="236"/>
      <c r="V533" t="e">
        <f>IF(V532=0,0,1)</f>
        <v>#REF!</v>
      </c>
    </row>
    <row r="534" spans="1:22" ht="10.5" customHeight="1">
      <c r="B534" s="262" t="s">
        <v>500</v>
      </c>
      <c r="C534" s="246" t="s">
        <v>501</v>
      </c>
      <c r="D534" s="247"/>
      <c r="E534" s="113"/>
      <c r="F534" s="113"/>
      <c r="G534" s="113"/>
      <c r="H534" s="113"/>
      <c r="I534" s="113"/>
      <c r="J534" s="24"/>
      <c r="K534" s="24"/>
      <c r="L534" s="24"/>
      <c r="M534" s="24"/>
      <c r="N534" s="24"/>
      <c r="O534" s="24"/>
      <c r="P534" s="248"/>
      <c r="Q534" s="501" t="e">
        <f>Q477</f>
        <v>#REF!</v>
      </c>
      <c r="R534" s="501"/>
      <c r="S534" s="501"/>
      <c r="T534" s="501"/>
      <c r="V534" s="250" t="e">
        <f>IF(Q534="",0,1)</f>
        <v>#REF!</v>
      </c>
    </row>
    <row r="535" spans="1:22" ht="10.5" customHeight="1">
      <c r="B535"/>
      <c r="C535"/>
      <c r="D535"/>
      <c r="E535"/>
      <c r="F535"/>
      <c r="G535"/>
      <c r="H535"/>
      <c r="I535"/>
      <c r="J535"/>
      <c r="K535"/>
      <c r="L535"/>
      <c r="M535"/>
      <c r="N535"/>
      <c r="O535"/>
      <c r="P535" s="187"/>
      <c r="Q535"/>
      <c r="R535"/>
      <c r="S535"/>
      <c r="T535" s="236"/>
      <c r="V535" t="e">
        <f>IF(V534=0,0,1)</f>
        <v>#REF!</v>
      </c>
    </row>
    <row r="536" spans="1:22" ht="10.5" customHeight="1">
      <c r="B536"/>
      <c r="C536"/>
      <c r="D536"/>
      <c r="E536"/>
      <c r="F536"/>
      <c r="G536"/>
      <c r="H536"/>
      <c r="I536"/>
      <c r="J536"/>
      <c r="K536"/>
      <c r="L536"/>
      <c r="M536"/>
      <c r="N536"/>
      <c r="O536"/>
      <c r="P536" s="187"/>
      <c r="Q536"/>
      <c r="R536"/>
      <c r="S536"/>
      <c r="T536" s="236"/>
      <c r="V536" s="177" t="e">
        <f>V538</f>
        <v>#REF!</v>
      </c>
    </row>
    <row r="537" spans="1:22" s="266" customFormat="1" ht="16.5" customHeight="1">
      <c r="A537" s="263"/>
      <c r="B537" s="264"/>
      <c r="C537" s="503" t="s">
        <v>207</v>
      </c>
      <c r="D537" s="503"/>
      <c r="E537" s="503"/>
      <c r="F537" s="503"/>
      <c r="G537" s="503"/>
      <c r="H537" s="503"/>
      <c r="I537" s="503"/>
      <c r="J537" s="503"/>
      <c r="K537" s="503"/>
      <c r="L537" s="503"/>
      <c r="M537" s="503"/>
      <c r="N537" s="503"/>
      <c r="O537" s="264"/>
      <c r="P537" s="265"/>
      <c r="Q537" s="504" t="e">
        <f>SUM(Q508:Q535)</f>
        <v>#REF!</v>
      </c>
      <c r="R537" s="504"/>
      <c r="S537" s="504"/>
      <c r="T537" s="504"/>
      <c r="V537" s="250" t="e">
        <f>IF(Q537="",0,1)</f>
        <v>#REF!</v>
      </c>
    </row>
    <row r="538" spans="1:22" ht="10.5" customHeight="1">
      <c r="B538"/>
      <c r="C538"/>
      <c r="D538"/>
      <c r="E538"/>
      <c r="F538"/>
      <c r="G538"/>
      <c r="H538"/>
      <c r="I538"/>
      <c r="J538"/>
      <c r="K538"/>
      <c r="L538"/>
      <c r="M538"/>
      <c r="N538"/>
      <c r="O538"/>
      <c r="P538" s="187"/>
      <c r="Q538"/>
      <c r="R538"/>
      <c r="S538"/>
      <c r="T538" s="236"/>
      <c r="V538" t="e">
        <f>IF(V537=0,0,1)</f>
        <v>#REF!</v>
      </c>
    </row>
  </sheetData>
  <sheetProtection selectLockedCells="1" selectUnlockedCells="1"/>
  <autoFilter ref="V1:V538"/>
  <mergeCells count="194">
    <mergeCell ref="Q526:T526"/>
    <mergeCell ref="Q528:T528"/>
    <mergeCell ref="Q530:T530"/>
    <mergeCell ref="Q532:T532"/>
    <mergeCell ref="Q534:T534"/>
    <mergeCell ref="C537:N537"/>
    <mergeCell ref="Q537:T537"/>
    <mergeCell ref="Q514:T514"/>
    <mergeCell ref="Q516:T516"/>
    <mergeCell ref="Q518:T518"/>
    <mergeCell ref="Q520:T520"/>
    <mergeCell ref="Q522:T522"/>
    <mergeCell ref="Q524:T524"/>
    <mergeCell ref="D489:K489"/>
    <mergeCell ref="D490:K490"/>
    <mergeCell ref="C492:K492"/>
    <mergeCell ref="Q508:T508"/>
    <mergeCell ref="Q510:T510"/>
    <mergeCell ref="Q512:T512"/>
    <mergeCell ref="D483:K483"/>
    <mergeCell ref="E484:K484"/>
    <mergeCell ref="E485:K485"/>
    <mergeCell ref="E486:K486"/>
    <mergeCell ref="E487:K487"/>
    <mergeCell ref="E488:K488"/>
    <mergeCell ref="A477:B477"/>
    <mergeCell ref="Q477:T477"/>
    <mergeCell ref="C479:K479"/>
    <mergeCell ref="D480:K480"/>
    <mergeCell ref="D481:K481"/>
    <mergeCell ref="D482:K482"/>
    <mergeCell ref="C464:K464"/>
    <mergeCell ref="C466:K466"/>
    <mergeCell ref="C468:K468"/>
    <mergeCell ref="C470:K470"/>
    <mergeCell ref="C472:K472"/>
    <mergeCell ref="C474:K474"/>
    <mergeCell ref="D455:K455"/>
    <mergeCell ref="D456:K456"/>
    <mergeCell ref="D457:K457"/>
    <mergeCell ref="D458:K458"/>
    <mergeCell ref="C460:K460"/>
    <mergeCell ref="C462:K462"/>
    <mergeCell ref="D447:K447"/>
    <mergeCell ref="D448:K448"/>
    <mergeCell ref="D449:K449"/>
    <mergeCell ref="C451:K451"/>
    <mergeCell ref="C453:K453"/>
    <mergeCell ref="D454:K454"/>
    <mergeCell ref="C439:K439"/>
    <mergeCell ref="A442:B442"/>
    <mergeCell ref="Q442:T442"/>
    <mergeCell ref="C444:K444"/>
    <mergeCell ref="D445:K445"/>
    <mergeCell ref="D446:K446"/>
    <mergeCell ref="C428:K428"/>
    <mergeCell ref="A431:B431"/>
    <mergeCell ref="Q431:T431"/>
    <mergeCell ref="C433:K433"/>
    <mergeCell ref="C435:K435"/>
    <mergeCell ref="C437:K437"/>
    <mergeCell ref="Q417:T417"/>
    <mergeCell ref="C419:K419"/>
    <mergeCell ref="C421:K421"/>
    <mergeCell ref="C423:K423"/>
    <mergeCell ref="A426:B426"/>
    <mergeCell ref="Q426:T426"/>
    <mergeCell ref="C404:K404"/>
    <mergeCell ref="C410:K410"/>
    <mergeCell ref="D411:K411"/>
    <mergeCell ref="C413:K413"/>
    <mergeCell ref="D414:K414"/>
    <mergeCell ref="A417:B417"/>
    <mergeCell ref="C377:K377"/>
    <mergeCell ref="C379:K379"/>
    <mergeCell ref="A382:B382"/>
    <mergeCell ref="Q382:T382"/>
    <mergeCell ref="C384:K384"/>
    <mergeCell ref="A402:B402"/>
    <mergeCell ref="Q402:T402"/>
    <mergeCell ref="C366:K366"/>
    <mergeCell ref="C368:K368"/>
    <mergeCell ref="A371:B371"/>
    <mergeCell ref="Q371:T371"/>
    <mergeCell ref="C373:K373"/>
    <mergeCell ref="C375:K375"/>
    <mergeCell ref="A356:B356"/>
    <mergeCell ref="Q356:T356"/>
    <mergeCell ref="C358:K358"/>
    <mergeCell ref="C360:K360"/>
    <mergeCell ref="C362:K362"/>
    <mergeCell ref="C364:K364"/>
    <mergeCell ref="C347:K347"/>
    <mergeCell ref="D348:K348"/>
    <mergeCell ref="D349:K349"/>
    <mergeCell ref="D350:K350"/>
    <mergeCell ref="C352:K352"/>
    <mergeCell ref="D353:K353"/>
    <mergeCell ref="D339:K339"/>
    <mergeCell ref="D340:K340"/>
    <mergeCell ref="C342:K342"/>
    <mergeCell ref="D343:K343"/>
    <mergeCell ref="D344:K344"/>
    <mergeCell ref="D345:K345"/>
    <mergeCell ref="C331:K331"/>
    <mergeCell ref="C333:K333"/>
    <mergeCell ref="D334:K334"/>
    <mergeCell ref="D335:K335"/>
    <mergeCell ref="C337:K337"/>
    <mergeCell ref="D338:K338"/>
    <mergeCell ref="C320:K320"/>
    <mergeCell ref="C322:K322"/>
    <mergeCell ref="C324:K324"/>
    <mergeCell ref="A327:B327"/>
    <mergeCell ref="Q327:T327"/>
    <mergeCell ref="C329:K329"/>
    <mergeCell ref="C308:K308"/>
    <mergeCell ref="C310:K310"/>
    <mergeCell ref="C312:K312"/>
    <mergeCell ref="C314:K314"/>
    <mergeCell ref="C316:K316"/>
    <mergeCell ref="C318:K318"/>
    <mergeCell ref="A298:B298"/>
    <mergeCell ref="Q298:T298"/>
    <mergeCell ref="C300:K300"/>
    <mergeCell ref="C302:K302"/>
    <mergeCell ref="C304:K304"/>
    <mergeCell ref="C306:K306"/>
    <mergeCell ref="D289:K289"/>
    <mergeCell ref="D290:K290"/>
    <mergeCell ref="C292:K292"/>
    <mergeCell ref="D293:K293"/>
    <mergeCell ref="D294:K294"/>
    <mergeCell ref="D295:K295"/>
    <mergeCell ref="D281:K281"/>
    <mergeCell ref="D282:K282"/>
    <mergeCell ref="C284:K284"/>
    <mergeCell ref="D285:K285"/>
    <mergeCell ref="D286:K286"/>
    <mergeCell ref="C288:K288"/>
    <mergeCell ref="D273:K273"/>
    <mergeCell ref="D274:K274"/>
    <mergeCell ref="C276:K276"/>
    <mergeCell ref="D277:K277"/>
    <mergeCell ref="D278:K278"/>
    <mergeCell ref="C280:K280"/>
    <mergeCell ref="D264:K264"/>
    <mergeCell ref="C266:K266"/>
    <mergeCell ref="D267:K267"/>
    <mergeCell ref="C269:K269"/>
    <mergeCell ref="D270:K270"/>
    <mergeCell ref="C272:K272"/>
    <mergeCell ref="D256:K256"/>
    <mergeCell ref="C258:K258"/>
    <mergeCell ref="D259:K259"/>
    <mergeCell ref="D260:K260"/>
    <mergeCell ref="C262:K262"/>
    <mergeCell ref="D263:K263"/>
    <mergeCell ref="C247:K247"/>
    <mergeCell ref="C249:K249"/>
    <mergeCell ref="C251:K251"/>
    <mergeCell ref="D252:K252"/>
    <mergeCell ref="D253:K253"/>
    <mergeCell ref="C255:K255"/>
    <mergeCell ref="A239:B239"/>
    <mergeCell ref="Q239:T239"/>
    <mergeCell ref="C241:K241"/>
    <mergeCell ref="C243:K243"/>
    <mergeCell ref="D244:K244"/>
    <mergeCell ref="D245:K245"/>
    <mergeCell ref="C228:K228"/>
    <mergeCell ref="C230:K230"/>
    <mergeCell ref="C232:K232"/>
    <mergeCell ref="C234:K234"/>
    <mergeCell ref="C236:K236"/>
    <mergeCell ref="C215:K215"/>
    <mergeCell ref="C217:K217"/>
    <mergeCell ref="C219:K219"/>
    <mergeCell ref="C221:K221"/>
    <mergeCell ref="C223:K223"/>
    <mergeCell ref="A226:B226"/>
    <mergeCell ref="A203:U203"/>
    <mergeCell ref="A207:B207"/>
    <mergeCell ref="Q207:T207"/>
    <mergeCell ref="C209:K209"/>
    <mergeCell ref="C211:K211"/>
    <mergeCell ref="C213:K213"/>
    <mergeCell ref="A1:C5"/>
    <mergeCell ref="D1:G2"/>
    <mergeCell ref="D3:G3"/>
    <mergeCell ref="D4:G4"/>
    <mergeCell ref="D5:G5"/>
    <mergeCell ref="A9:U9"/>
    <mergeCell ref="Q226:T226"/>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&amp;6OBRADILA :&amp;7  N. ĐAMIĆ, arhl.teh.</oddFooter>
  </headerFooter>
  <rowBreaks count="7" manualBreakCount="7">
    <brk id="30" max="16383" man="1"/>
    <brk id="206" max="16383" man="1"/>
    <brk id="354" max="16383" man="1"/>
    <brk id="400" max="16383" man="1"/>
    <brk id="440" max="16383" man="1"/>
    <brk id="475" max="16383" man="1"/>
    <brk id="49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264"/>
  <sheetViews>
    <sheetView view="pageBreakPreview" zoomScale="125" zoomScaleSheetLayoutView="125" workbookViewId="0">
      <selection activeCell="L522" sqref="L522"/>
    </sheetView>
  </sheetViews>
  <sheetFormatPr defaultRowHeight="10.5" customHeight="1"/>
  <cols>
    <col min="1" max="19" width="5.83203125" style="180" customWidth="1"/>
    <col min="20" max="20" width="5.83203125" style="267" customWidth="1"/>
    <col min="21" max="21" width="5.83203125" style="180" customWidth="1"/>
    <col min="22" max="16384" width="9.33203125" style="180"/>
  </cols>
  <sheetData>
    <row r="1" spans="1:22" ht="8.1" customHeight="1">
      <c r="A1" s="428" t="s">
        <v>0</v>
      </c>
      <c r="B1" s="428"/>
      <c r="C1" s="391" t="s">
        <v>175</v>
      </c>
      <c r="D1" s="391"/>
      <c r="E1" s="391"/>
      <c r="F1" s="391"/>
      <c r="G1" s="11" t="s">
        <v>154</v>
      </c>
      <c r="H1" s="12"/>
      <c r="I1" s="12"/>
      <c r="J1" s="12"/>
      <c r="K1" s="12"/>
      <c r="L1" s="12"/>
      <c r="M1" s="12"/>
      <c r="N1" s="12"/>
      <c r="O1" s="12"/>
      <c r="P1" s="12"/>
      <c r="Q1" s="13"/>
      <c r="R1" s="120" t="s">
        <v>155</v>
      </c>
      <c r="S1" s="12"/>
      <c r="T1" s="15"/>
      <c r="V1" s="180">
        <v>1</v>
      </c>
    </row>
    <row r="2" spans="1:22" ht="9.9499999999999993" customHeight="1">
      <c r="A2" s="428"/>
      <c r="B2" s="428"/>
      <c r="C2" s="391"/>
      <c r="D2" s="391"/>
      <c r="E2" s="391"/>
      <c r="F2" s="391"/>
      <c r="G2" s="16" t="e">
        <f>" "&amp;#REF!&amp;" "&amp;#REF!&amp;" "&amp;#REF!</f>
        <v>#REF!</v>
      </c>
      <c r="H2"/>
      <c r="I2"/>
      <c r="J2"/>
      <c r="K2" s="17"/>
      <c r="L2"/>
      <c r="M2"/>
      <c r="N2"/>
      <c r="O2"/>
      <c r="P2"/>
      <c r="Q2" s="18"/>
      <c r="R2"/>
      <c r="S2"/>
      <c r="T2" s="121" t="e">
        <f>#REF!&amp;" "</f>
        <v>#REF!</v>
      </c>
      <c r="V2" s="180">
        <v>1</v>
      </c>
    </row>
    <row r="3" spans="1:22" ht="6" customHeight="1">
      <c r="A3" s="428"/>
      <c r="B3" s="428"/>
      <c r="C3" s="487" t="s">
        <v>176</v>
      </c>
      <c r="D3" s="487"/>
      <c r="E3" s="487"/>
      <c r="F3" s="487"/>
      <c r="G3" s="20" t="s">
        <v>156</v>
      </c>
      <c r="H3"/>
      <c r="I3"/>
      <c r="J3"/>
      <c r="K3"/>
      <c r="L3"/>
      <c r="M3"/>
      <c r="N3"/>
      <c r="O3"/>
      <c r="P3"/>
      <c r="Q3" s="18"/>
      <c r="R3" s="9" t="s">
        <v>157</v>
      </c>
      <c r="S3"/>
      <c r="T3" s="22"/>
      <c r="V3" s="180">
        <v>1</v>
      </c>
    </row>
    <row r="4" spans="1:22" ht="9.9499999999999993" customHeight="1">
      <c r="A4" s="428"/>
      <c r="B4" s="428"/>
      <c r="C4" s="393" t="s">
        <v>158</v>
      </c>
      <c r="D4" s="393"/>
      <c r="E4" s="393"/>
      <c r="F4" s="393"/>
      <c r="G4" s="235" t="s">
        <v>519</v>
      </c>
      <c r="H4"/>
      <c r="I4"/>
      <c r="J4"/>
      <c r="K4"/>
      <c r="L4"/>
      <c r="M4"/>
      <c r="N4"/>
      <c r="O4"/>
      <c r="P4"/>
      <c r="Q4" s="18"/>
      <c r="R4"/>
      <c r="S4"/>
      <c r="T4" s="22"/>
      <c r="V4" s="180">
        <v>1</v>
      </c>
    </row>
    <row r="5" spans="1:22" ht="9.9499999999999993" customHeight="1">
      <c r="A5" s="428"/>
      <c r="B5" s="428"/>
      <c r="C5" s="388" t="s">
        <v>182</v>
      </c>
      <c r="D5" s="388"/>
      <c r="E5" s="388"/>
      <c r="F5" s="388"/>
      <c r="G5" s="23" t="str">
        <f>" ISKAZ  POTREBNOG  MATERIJALA"</f>
        <v xml:space="preserve"> ISKAZ  POTREBNOG  MATERIJALA</v>
      </c>
      <c r="H5" s="24"/>
      <c r="I5" s="24"/>
      <c r="J5" s="24"/>
      <c r="K5" s="24"/>
      <c r="L5" s="24"/>
      <c r="M5" s="24"/>
      <c r="N5" s="24"/>
      <c r="O5" s="24"/>
      <c r="P5" s="24"/>
      <c r="Q5" s="25"/>
      <c r="R5" s="24"/>
      <c r="S5" s="24"/>
      <c r="T5" s="122"/>
      <c r="V5" s="180">
        <v>1</v>
      </c>
    </row>
    <row r="6" spans="1:22" ht="10.5" customHeight="1">
      <c r="V6" s="180">
        <v>1</v>
      </c>
    </row>
    <row r="7" spans="1:22" ht="10.5" customHeight="1">
      <c r="F7" s="268"/>
      <c r="V7" s="180">
        <v>1</v>
      </c>
    </row>
    <row r="8" spans="1:22" ht="12" customHeight="1">
      <c r="A8" s="269"/>
      <c r="B8" s="270" t="s">
        <v>208</v>
      </c>
      <c r="C8" s="271"/>
      <c r="D8" s="272"/>
      <c r="E8" s="272"/>
      <c r="F8" s="272"/>
      <c r="G8" s="272"/>
      <c r="H8" s="272"/>
      <c r="I8" s="273"/>
      <c r="J8" s="273"/>
      <c r="K8" s="273"/>
      <c r="L8" s="273"/>
      <c r="M8" s="273"/>
      <c r="N8" s="273"/>
      <c r="O8" s="274"/>
      <c r="P8" s="275"/>
      <c r="Q8" s="273"/>
      <c r="R8" s="505"/>
      <c r="S8" s="505"/>
      <c r="T8" s="505"/>
      <c r="U8" s="276"/>
      <c r="V8" s="180">
        <v>1</v>
      </c>
    </row>
    <row r="9" spans="1:22" ht="9.9499999999999993" customHeight="1">
      <c r="O9" s="277"/>
      <c r="P9" s="278"/>
      <c r="S9" s="279"/>
      <c r="T9" s="180"/>
      <c r="U9" s="267"/>
      <c r="V9" s="180">
        <v>1</v>
      </c>
    </row>
    <row r="10" spans="1:22" ht="15" customHeight="1">
      <c r="A10" s="195">
        <f>IF(O10&gt;0,1,0)</f>
        <v>1</v>
      </c>
      <c r="B10" s="506" t="s">
        <v>209</v>
      </c>
      <c r="C10" s="506"/>
      <c r="D10" s="506"/>
      <c r="E10" s="506"/>
      <c r="F10" s="506"/>
      <c r="G10" s="506"/>
      <c r="H10" s="506"/>
      <c r="I10" s="506"/>
      <c r="J10" s="506"/>
      <c r="L10" s="280" t="s">
        <v>355</v>
      </c>
      <c r="O10" s="507">
        <f>Predmjer!P84*1.15</f>
        <v>16.099999999999998</v>
      </c>
      <c r="P10" s="507"/>
      <c r="Q10" s="507"/>
      <c r="R10" s="279"/>
      <c r="S10" s="279"/>
      <c r="T10" s="279"/>
      <c r="U10" s="267"/>
      <c r="V10" s="250">
        <f>IF(O10="",0,1)</f>
        <v>1</v>
      </c>
    </row>
    <row r="11" spans="1:22" s="281" customFormat="1" ht="6.75" customHeight="1">
      <c r="H11" s="282"/>
      <c r="J11" s="283"/>
      <c r="Q11" s="277"/>
      <c r="S11" s="279"/>
      <c r="V11" s="250">
        <f>IF(O10="",0,1)</f>
        <v>1</v>
      </c>
    </row>
    <row r="12" spans="1:22" ht="15" customHeight="1">
      <c r="A12" s="195" t="e">
        <f>IF(O12&gt;0,A10+1,A10+0)</f>
        <v>#REF!</v>
      </c>
      <c r="B12" s="506" t="s">
        <v>210</v>
      </c>
      <c r="C12" s="506"/>
      <c r="D12" s="506"/>
      <c r="E12" s="506"/>
      <c r="F12" s="506"/>
      <c r="G12" s="506"/>
      <c r="H12" s="506"/>
      <c r="I12" s="506"/>
      <c r="J12" s="506"/>
      <c r="L12" s="280" t="s">
        <v>355</v>
      </c>
      <c r="O12" s="507" t="e">
        <f>(Predmjer!#REF!+Predmjer!#REF!+Predmjer!#REF!+Predmjer!#REF!+Predmjer!#REF!+Predmjer!#REF!+Predmjer!P112+Predmjer!P116+Predmjer!P120+Predmjer!#REF!+Predmjer!P123+Predmjer!#REF!+Predmjer!#REF!+Predmjer!P127+Predmjer!P131)*1.1</f>
        <v>#REF!</v>
      </c>
      <c r="P12" s="507"/>
      <c r="Q12" s="507"/>
      <c r="R12" s="279"/>
      <c r="S12" s="279"/>
      <c r="T12" s="279"/>
      <c r="U12" s="267"/>
      <c r="V12" s="250" t="e">
        <f>IF(O12="",0,1)</f>
        <v>#REF!</v>
      </c>
    </row>
    <row r="13" spans="1:22" s="281" customFormat="1" ht="6.95" customHeight="1">
      <c r="H13" s="282"/>
      <c r="J13" s="283"/>
      <c r="Q13" s="277"/>
      <c r="S13" s="279"/>
      <c r="V13" s="250" t="e">
        <f>IF(O12="",0,1)</f>
        <v>#REF!</v>
      </c>
    </row>
    <row r="14" spans="1:22" ht="15" customHeight="1">
      <c r="A14" s="195" t="e">
        <f>IF(O14&gt;0,A12+1,A12+0)</f>
        <v>#REF!</v>
      </c>
      <c r="B14" s="506" t="s">
        <v>211</v>
      </c>
      <c r="C14" s="506"/>
      <c r="D14" s="506"/>
      <c r="E14" s="506"/>
      <c r="F14" s="506"/>
      <c r="G14" s="506"/>
      <c r="H14" s="506"/>
      <c r="I14" s="506"/>
      <c r="J14" s="506"/>
      <c r="L14" s="280" t="s">
        <v>382</v>
      </c>
      <c r="O14" s="507" t="e">
        <f>O12*250</f>
        <v>#REF!</v>
      </c>
      <c r="P14" s="507"/>
      <c r="Q14" s="507"/>
      <c r="R14" s="279"/>
      <c r="S14" s="279"/>
      <c r="T14" s="279"/>
      <c r="U14" s="267"/>
      <c r="V14" s="250" t="e">
        <f>IF(O14="",0,1)</f>
        <v>#REF!</v>
      </c>
    </row>
    <row r="15" spans="1:22" s="281" customFormat="1" ht="6.75" customHeight="1">
      <c r="H15" s="282"/>
      <c r="J15" s="283"/>
      <c r="Q15" s="277"/>
      <c r="S15" s="279"/>
      <c r="V15" s="250" t="e">
        <f>IF(O14="",0,1)</f>
        <v>#REF!</v>
      </c>
    </row>
    <row r="16" spans="1:22" ht="24.95" customHeight="1">
      <c r="A16" s="195" t="e">
        <f>IF(O16&gt;0,A14+1,A14+0)</f>
        <v>#REF!</v>
      </c>
      <c r="B16" s="508" t="s">
        <v>212</v>
      </c>
      <c r="C16" s="508"/>
      <c r="D16" s="508"/>
      <c r="E16" s="508"/>
      <c r="F16" s="508"/>
      <c r="G16" s="508"/>
      <c r="H16" s="508"/>
      <c r="I16" s="508"/>
      <c r="J16" s="508"/>
      <c r="L16" s="280" t="s">
        <v>485</v>
      </c>
      <c r="O16" s="509" t="e">
        <f>(Predmjer!#REF!+Predmjer!P143+Predmjer!P145+Predmjer!P147)*80</f>
        <v>#REF!</v>
      </c>
      <c r="P16" s="509"/>
      <c r="Q16" s="509"/>
      <c r="R16" s="279"/>
      <c r="S16" s="279"/>
      <c r="T16" s="279"/>
      <c r="U16" s="267"/>
      <c r="V16" s="250" t="e">
        <f>IF(O16="",0,1)</f>
        <v>#REF!</v>
      </c>
    </row>
    <row r="17" spans="1:22" s="281" customFormat="1" ht="6.75" customHeight="1">
      <c r="H17" s="282"/>
      <c r="J17" s="283"/>
      <c r="Q17" s="277"/>
      <c r="S17" s="279"/>
      <c r="V17" s="250" t="e">
        <f>IF(O16="",0,1)</f>
        <v>#REF!</v>
      </c>
    </row>
    <row r="18" spans="1:22" ht="15" customHeight="1">
      <c r="A18" s="195" t="e">
        <f>IF(O18&gt;0,A16+1,A16+0)</f>
        <v>#REF!</v>
      </c>
      <c r="B18" s="508" t="s">
        <v>213</v>
      </c>
      <c r="C18" s="508"/>
      <c r="D18" s="508"/>
      <c r="E18" s="508"/>
      <c r="F18" s="508"/>
      <c r="G18" s="508"/>
      <c r="H18" s="508"/>
      <c r="I18" s="508"/>
      <c r="J18" s="508"/>
      <c r="L18" s="280" t="s">
        <v>450</v>
      </c>
      <c r="O18" s="507">
        <f>Predmjer!P149*2</f>
        <v>470</v>
      </c>
      <c r="P18" s="507"/>
      <c r="Q18" s="507"/>
      <c r="R18" s="279"/>
      <c r="S18" s="279"/>
      <c r="T18" s="279"/>
      <c r="U18" s="267"/>
      <c r="V18" s="250">
        <f>IF(O18="",0,1)</f>
        <v>1</v>
      </c>
    </row>
    <row r="19" spans="1:22" s="281" customFormat="1" ht="6.75" customHeight="1">
      <c r="H19" s="282"/>
      <c r="J19" s="283"/>
      <c r="Q19" s="277"/>
      <c r="S19" s="279"/>
      <c r="V19" s="250">
        <f>IF(O18="",0,1)</f>
        <v>1</v>
      </c>
    </row>
    <row r="20" spans="1:22" ht="15" customHeight="1">
      <c r="A20" s="195" t="e">
        <f>IF(O20&gt;0,A18+1,A18+0)</f>
        <v>#REF!</v>
      </c>
      <c r="B20" s="506" t="s">
        <v>214</v>
      </c>
      <c r="C20" s="506"/>
      <c r="D20" s="506"/>
      <c r="E20" s="506"/>
      <c r="F20" s="506"/>
      <c r="G20" s="506"/>
      <c r="H20" s="506"/>
      <c r="I20" s="506"/>
      <c r="J20" s="506"/>
      <c r="L20" s="280" t="s">
        <v>485</v>
      </c>
      <c r="O20" s="509">
        <f>O18*4</f>
        <v>1880</v>
      </c>
      <c r="P20" s="509"/>
      <c r="Q20" s="509"/>
      <c r="R20" s="279"/>
      <c r="S20" s="279"/>
      <c r="T20" s="279"/>
      <c r="U20" s="267"/>
      <c r="V20" s="250">
        <f>IF(O20="",0,1)</f>
        <v>1</v>
      </c>
    </row>
    <row r="21" spans="1:22" s="281" customFormat="1" ht="6.75" customHeight="1">
      <c r="H21" s="282"/>
      <c r="J21" s="283"/>
      <c r="Q21" s="277"/>
      <c r="S21" s="279"/>
      <c r="V21" s="250">
        <f>IF(O20="",0,1)</f>
        <v>1</v>
      </c>
    </row>
    <row r="22" spans="1:22" ht="15" customHeight="1">
      <c r="A22" s="195" t="e">
        <f>IF(O22&gt;0,A20+1,A20+0)</f>
        <v>#REF!</v>
      </c>
      <c r="B22" s="506" t="s">
        <v>215</v>
      </c>
      <c r="C22" s="506"/>
      <c r="D22" s="506"/>
      <c r="E22" s="506"/>
      <c r="F22" s="506"/>
      <c r="G22" s="506"/>
      <c r="H22" s="506"/>
      <c r="I22" s="506"/>
      <c r="J22" s="506"/>
      <c r="L22" s="280" t="s">
        <v>355</v>
      </c>
      <c r="O22" s="507" t="e">
        <f>(Predmjer!P151+Predmjer!#REF!)*2*0.02</f>
        <v>#REF!</v>
      </c>
      <c r="P22" s="507"/>
      <c r="Q22" s="507"/>
      <c r="R22" s="279"/>
      <c r="S22" s="279"/>
      <c r="T22" s="279"/>
      <c r="U22" s="267"/>
      <c r="V22" s="250" t="e">
        <f>IF(O22="",0,1)</f>
        <v>#REF!</v>
      </c>
    </row>
    <row r="23" spans="1:22" s="281" customFormat="1" ht="6.75" customHeight="1">
      <c r="H23" s="282"/>
      <c r="J23" s="283"/>
      <c r="Q23" s="277"/>
      <c r="S23" s="279"/>
      <c r="V23" s="250" t="e">
        <f>IF(O22="",0,1)</f>
        <v>#REF!</v>
      </c>
    </row>
    <row r="24" spans="1:22" ht="15" customHeight="1">
      <c r="A24" s="195" t="e">
        <f>IF(O24&gt;0,A22+1,A22+0)</f>
        <v>#REF!</v>
      </c>
      <c r="B24" s="506" t="s">
        <v>216</v>
      </c>
      <c r="C24" s="506"/>
      <c r="D24" s="506"/>
      <c r="E24" s="506"/>
      <c r="F24" s="506"/>
      <c r="G24" s="506"/>
      <c r="H24" s="506"/>
      <c r="I24" s="506"/>
      <c r="J24" s="506"/>
      <c r="L24" s="280" t="s">
        <v>355</v>
      </c>
      <c r="O24" s="507" t="e">
        <f>(Predmjer!#REF!*0.025+Predmjer!P153*0.03+Predmjer!P155*0.05)*1.1</f>
        <v>#REF!</v>
      </c>
      <c r="P24" s="507"/>
      <c r="Q24" s="507"/>
      <c r="R24" s="279"/>
      <c r="S24" s="279"/>
      <c r="T24" s="279"/>
      <c r="U24" s="267"/>
      <c r="V24" s="250" t="e">
        <f>IF(O24="",0,1)</f>
        <v>#REF!</v>
      </c>
    </row>
    <row r="25" spans="1:22" s="281" customFormat="1" ht="6.75" customHeight="1">
      <c r="H25" s="282"/>
      <c r="J25" s="283"/>
      <c r="Q25" s="277"/>
      <c r="S25" s="279"/>
      <c r="V25" s="250" t="e">
        <f>IF(O24="",0,1)</f>
        <v>#REF!</v>
      </c>
    </row>
    <row r="26" spans="1:22" ht="15" customHeight="1">
      <c r="A26" s="195" t="e">
        <f>IF(O26&gt;0,A24+1,A24+0)</f>
        <v>#REF!</v>
      </c>
      <c r="B26" s="506" t="s">
        <v>217</v>
      </c>
      <c r="C26" s="506"/>
      <c r="D26" s="506"/>
      <c r="E26" s="506"/>
      <c r="F26" s="506"/>
      <c r="G26" s="506"/>
      <c r="H26" s="506"/>
      <c r="I26" s="506"/>
      <c r="J26" s="506"/>
      <c r="L26" s="280" t="s">
        <v>382</v>
      </c>
      <c r="O26" s="507" t="e">
        <f>O22*250</f>
        <v>#REF!</v>
      </c>
      <c r="P26" s="507"/>
      <c r="Q26" s="507"/>
      <c r="R26" s="279"/>
      <c r="S26" s="279"/>
      <c r="T26" s="279"/>
      <c r="U26" s="267"/>
      <c r="V26" s="250" t="e">
        <f>IF(O26="",0,1)</f>
        <v>#REF!</v>
      </c>
    </row>
    <row r="27" spans="1:22" s="281" customFormat="1" ht="6.75" customHeight="1">
      <c r="H27" s="282"/>
      <c r="J27" s="283"/>
      <c r="Q27" s="277"/>
      <c r="S27" s="279"/>
      <c r="V27" s="250" t="e">
        <f>IF(O26="",0,1)</f>
        <v>#REF!</v>
      </c>
    </row>
    <row r="28" spans="1:22" ht="15" customHeight="1">
      <c r="A28" s="195" t="e">
        <f>IF(O28&gt;0,A26+1,A26+0)</f>
        <v>#REF!</v>
      </c>
      <c r="B28" s="506" t="s">
        <v>218</v>
      </c>
      <c r="C28" s="506"/>
      <c r="D28" s="506"/>
      <c r="E28" s="506"/>
      <c r="F28" s="506"/>
      <c r="G28" s="506"/>
      <c r="H28" s="506"/>
      <c r="I28" s="506"/>
      <c r="J28" s="506"/>
      <c r="L28" s="280" t="s">
        <v>382</v>
      </c>
      <c r="O28" s="507">
        <f>14*1.5*Predmjer!P151</f>
        <v>16380</v>
      </c>
      <c r="P28" s="507"/>
      <c r="Q28" s="507"/>
      <c r="R28" s="279"/>
      <c r="S28" s="279"/>
      <c r="T28" s="279"/>
      <c r="U28" s="267"/>
      <c r="V28" s="250">
        <f>IF(O28="",0,1)</f>
        <v>1</v>
      </c>
    </row>
    <row r="29" spans="1:22" s="281" customFormat="1" ht="6.75" customHeight="1">
      <c r="H29" s="282"/>
      <c r="J29" s="283"/>
      <c r="Q29" s="277"/>
      <c r="S29" s="279"/>
      <c r="V29" s="250">
        <f>IF(O28="",0,1)</f>
        <v>1</v>
      </c>
    </row>
    <row r="30" spans="1:22" ht="15" customHeight="1">
      <c r="A30" s="195" t="e">
        <f>IF(O30&gt;0,A28+1,A28+0)</f>
        <v>#REF!</v>
      </c>
      <c r="B30" s="506" t="s">
        <v>219</v>
      </c>
      <c r="C30" s="506"/>
      <c r="D30" s="506"/>
      <c r="E30" s="506"/>
      <c r="F30" s="506"/>
      <c r="G30" s="506"/>
      <c r="H30" s="506"/>
      <c r="I30" s="506"/>
      <c r="J30" s="506"/>
      <c r="L30" s="280" t="s">
        <v>220</v>
      </c>
      <c r="O30" s="507" t="e">
        <f>Predmjer!#REF!*50</f>
        <v>#REF!</v>
      </c>
      <c r="P30" s="507"/>
      <c r="Q30" s="507"/>
      <c r="R30" s="279"/>
      <c r="S30" s="279"/>
      <c r="T30" s="279"/>
      <c r="U30" s="267"/>
      <c r="V30" s="250" t="e">
        <f>IF(O30="",0,1)</f>
        <v>#REF!</v>
      </c>
    </row>
    <row r="31" spans="1:22" s="281" customFormat="1" ht="6.75" customHeight="1">
      <c r="H31" s="282"/>
      <c r="J31" s="283"/>
      <c r="Q31" s="277"/>
      <c r="S31" s="279"/>
      <c r="V31" s="250" t="e">
        <f>IF(O30="",0,1)</f>
        <v>#REF!</v>
      </c>
    </row>
    <row r="32" spans="1:22" ht="15" customHeight="1">
      <c r="A32" s="195" t="e">
        <f>IF(O32&gt;0,A30+1,A30+0)</f>
        <v>#REF!</v>
      </c>
      <c r="B32" s="506" t="s">
        <v>221</v>
      </c>
      <c r="C32" s="506"/>
      <c r="D32" s="506"/>
      <c r="E32" s="506"/>
      <c r="F32" s="506"/>
      <c r="G32" s="506"/>
      <c r="H32" s="506"/>
      <c r="I32" s="506"/>
      <c r="J32" s="506"/>
      <c r="L32" s="280" t="s">
        <v>382</v>
      </c>
      <c r="O32" s="507" t="e">
        <f>Predmjer!#REF!*5</f>
        <v>#REF!</v>
      </c>
      <c r="P32" s="507"/>
      <c r="Q32" s="507"/>
      <c r="R32" s="279"/>
      <c r="S32" s="279"/>
      <c r="T32" s="279"/>
      <c r="U32" s="267"/>
      <c r="V32" s="250" t="e">
        <f>IF(O32="",0,1)</f>
        <v>#REF!</v>
      </c>
    </row>
    <row r="33" spans="1:22" s="281" customFormat="1" ht="6.75" customHeight="1">
      <c r="H33" s="282"/>
      <c r="J33" s="283"/>
      <c r="Q33" s="277"/>
      <c r="S33" s="279"/>
      <c r="V33" s="250" t="e">
        <f>IF(O32="",0,1)</f>
        <v>#REF!</v>
      </c>
    </row>
    <row r="34" spans="1:22" ht="15" customHeight="1">
      <c r="A34" s="195" t="e">
        <f>IF(O34&gt;0,A32+1,A32+0)</f>
        <v>#REF!</v>
      </c>
      <c r="B34" s="506" t="s">
        <v>222</v>
      </c>
      <c r="C34" s="506"/>
      <c r="D34" s="506"/>
      <c r="E34" s="506"/>
      <c r="F34" s="506"/>
      <c r="G34" s="506"/>
      <c r="H34" s="506"/>
      <c r="I34" s="506"/>
      <c r="J34" s="506"/>
      <c r="L34" s="280" t="s">
        <v>7</v>
      </c>
      <c r="O34" s="507" t="e">
        <f>Predmjer!#REF!</f>
        <v>#REF!</v>
      </c>
      <c r="P34" s="507"/>
      <c r="Q34" s="507"/>
      <c r="R34" s="279"/>
      <c r="S34" s="279"/>
      <c r="T34" s="279"/>
      <c r="U34" s="267"/>
      <c r="V34" s="250" t="e">
        <f>IF(O34="",0,1)</f>
        <v>#REF!</v>
      </c>
    </row>
    <row r="35" spans="1:22" s="281" customFormat="1" ht="6.75" customHeight="1">
      <c r="H35" s="282"/>
      <c r="J35" s="283"/>
      <c r="Q35" s="277"/>
      <c r="S35" s="279"/>
      <c r="V35" s="250" t="e">
        <f>IF(O34="",0,1)</f>
        <v>#REF!</v>
      </c>
    </row>
    <row r="36" spans="1:22" ht="12.75" hidden="1" customHeight="1">
      <c r="A36" s="195" t="e">
        <f>IF(O36&gt;0,A34+1,A34+0)</f>
        <v>#REF!</v>
      </c>
      <c r="B36" s="506" t="s">
        <v>223</v>
      </c>
      <c r="C36" s="506"/>
      <c r="D36" s="506"/>
      <c r="E36" s="506"/>
      <c r="F36" s="506"/>
      <c r="G36" s="506"/>
      <c r="H36" s="506"/>
      <c r="I36" s="506"/>
      <c r="J36" s="506"/>
      <c r="L36" s="280" t="s">
        <v>7</v>
      </c>
      <c r="O36" s="507"/>
      <c r="P36" s="507"/>
      <c r="Q36" s="507"/>
      <c r="R36" s="279"/>
      <c r="S36" s="279"/>
      <c r="T36" s="279"/>
      <c r="U36" s="267"/>
      <c r="V36" s="250">
        <f>IF(O36="",0,1)</f>
        <v>0</v>
      </c>
    </row>
    <row r="37" spans="1:22" s="281" customFormat="1" ht="12.75" hidden="1" customHeight="1">
      <c r="H37" s="282"/>
      <c r="J37" s="283"/>
      <c r="Q37" s="277"/>
      <c r="S37" s="279"/>
      <c r="V37" s="250">
        <f>IF(O36="",0,1)</f>
        <v>0</v>
      </c>
    </row>
    <row r="38" spans="1:22" ht="12.75" hidden="1" customHeight="1">
      <c r="A38" s="195" t="e">
        <f>IF(O38&gt;0,A36+1,A36+0)</f>
        <v>#REF!</v>
      </c>
      <c r="B38" s="506" t="s">
        <v>224</v>
      </c>
      <c r="C38" s="506"/>
      <c r="D38" s="506"/>
      <c r="E38" s="506"/>
      <c r="F38" s="506"/>
      <c r="G38" s="506"/>
      <c r="H38" s="506"/>
      <c r="I38" s="506"/>
      <c r="J38" s="506"/>
      <c r="L38" s="280" t="s">
        <v>7</v>
      </c>
      <c r="O38" s="507"/>
      <c r="P38" s="507"/>
      <c r="Q38" s="507"/>
      <c r="R38" s="279"/>
      <c r="S38" s="279"/>
      <c r="T38" s="279"/>
      <c r="U38" s="267"/>
      <c r="V38" s="250">
        <f>IF(O38="",0,1)</f>
        <v>0</v>
      </c>
    </row>
    <row r="39" spans="1:22" s="281" customFormat="1" ht="12.75" hidden="1" customHeight="1">
      <c r="H39" s="282"/>
      <c r="J39" s="283"/>
      <c r="Q39" s="277"/>
      <c r="S39" s="279"/>
      <c r="V39" s="250">
        <f>IF(O38="",0,1)</f>
        <v>0</v>
      </c>
    </row>
    <row r="40" spans="1:22" ht="15" customHeight="1">
      <c r="A40" s="195" t="e">
        <f>IF(O40&gt;0,A38+1,A38+0)</f>
        <v>#REF!</v>
      </c>
      <c r="B40" s="506" t="s">
        <v>225</v>
      </c>
      <c r="C40" s="506"/>
      <c r="D40" s="506"/>
      <c r="E40" s="506"/>
      <c r="F40" s="506"/>
      <c r="G40" s="506"/>
      <c r="H40" s="506"/>
      <c r="I40" s="506"/>
      <c r="J40" s="506"/>
      <c r="L40" s="280" t="s">
        <v>450</v>
      </c>
      <c r="O40" s="507" t="e">
        <f>Predmjer!#REF!</f>
        <v>#REF!</v>
      </c>
      <c r="P40" s="507"/>
      <c r="Q40" s="507"/>
      <c r="R40" s="279"/>
      <c r="S40" s="279"/>
      <c r="T40" s="279"/>
      <c r="U40" s="267"/>
      <c r="V40" s="250" t="e">
        <f>IF(O40="",0,1)</f>
        <v>#REF!</v>
      </c>
    </row>
    <row r="41" spans="1:22" s="281" customFormat="1" ht="6.75" customHeight="1">
      <c r="H41" s="282"/>
      <c r="J41" s="283"/>
      <c r="Q41" s="277"/>
      <c r="S41" s="279"/>
      <c r="V41" s="250" t="e">
        <f>IF(O40="",0,1)</f>
        <v>#REF!</v>
      </c>
    </row>
    <row r="42" spans="1:22" ht="15" customHeight="1">
      <c r="A42" s="195" t="e">
        <f>IF(O42&gt;0,A40+1,A40+0)</f>
        <v>#REF!</v>
      </c>
      <c r="B42" s="506" t="s">
        <v>226</v>
      </c>
      <c r="C42" s="506"/>
      <c r="D42" s="506"/>
      <c r="E42" s="506"/>
      <c r="F42" s="506"/>
      <c r="G42" s="506"/>
      <c r="H42" s="506"/>
      <c r="I42" s="506"/>
      <c r="J42" s="506"/>
      <c r="L42" s="280" t="s">
        <v>7</v>
      </c>
      <c r="O42" s="507">
        <f>Predmjer!P160*2</f>
        <v>2142</v>
      </c>
      <c r="P42" s="507"/>
      <c r="Q42" s="507"/>
      <c r="R42" s="279"/>
      <c r="S42" s="279"/>
      <c r="T42" s="279"/>
      <c r="U42" s="267"/>
      <c r="V42" s="250">
        <f>IF(O42="",0,1)</f>
        <v>1</v>
      </c>
    </row>
    <row r="43" spans="1:22" s="281" customFormat="1" ht="6.75" customHeight="1">
      <c r="H43" s="282"/>
      <c r="J43" s="283"/>
      <c r="Q43" s="277"/>
      <c r="S43" s="279"/>
      <c r="V43" s="250">
        <f>IF(O42="",0,1)</f>
        <v>1</v>
      </c>
    </row>
    <row r="44" spans="1:22" ht="15" customHeight="1">
      <c r="A44" s="195" t="e">
        <f>IF(O44&gt;0,A42+1,A42+0)</f>
        <v>#REF!</v>
      </c>
      <c r="B44" s="506" t="s">
        <v>227</v>
      </c>
      <c r="C44" s="506"/>
      <c r="D44" s="506"/>
      <c r="E44" s="506"/>
      <c r="F44" s="506"/>
      <c r="G44" s="506"/>
      <c r="H44" s="506"/>
      <c r="I44" s="506"/>
      <c r="J44" s="506"/>
      <c r="L44" s="280" t="s">
        <v>7</v>
      </c>
      <c r="O44" s="507">
        <f>Predmjer!P170</f>
        <v>2920</v>
      </c>
      <c r="P44" s="507"/>
      <c r="Q44" s="507"/>
      <c r="R44" s="279"/>
      <c r="S44" s="279"/>
      <c r="T44" s="279"/>
      <c r="U44" s="267"/>
      <c r="V44" s="250">
        <f>IF(O44="",0,1)</f>
        <v>1</v>
      </c>
    </row>
    <row r="45" spans="1:22" s="281" customFormat="1" ht="6.75" customHeight="1">
      <c r="H45" s="282"/>
      <c r="J45" s="283"/>
      <c r="Q45" s="277"/>
      <c r="S45" s="279"/>
      <c r="V45" s="250">
        <f>IF(O44="",0,1)</f>
        <v>1</v>
      </c>
    </row>
    <row r="46" spans="1:22" ht="12.75" hidden="1" customHeight="1">
      <c r="A46" s="195" t="e">
        <f>IF(O46&gt;0,A44+1,A44+0)</f>
        <v>#REF!</v>
      </c>
      <c r="B46" s="506" t="s">
        <v>228</v>
      </c>
      <c r="C46" s="506"/>
      <c r="D46" s="506"/>
      <c r="E46" s="506"/>
      <c r="F46" s="506"/>
      <c r="G46" s="506"/>
      <c r="H46" s="506"/>
      <c r="I46" s="506"/>
      <c r="J46" s="506"/>
      <c r="L46" s="280" t="s">
        <v>7</v>
      </c>
      <c r="O46" s="507"/>
      <c r="P46" s="507"/>
      <c r="Q46" s="507"/>
      <c r="R46" s="279"/>
      <c r="S46" s="279"/>
      <c r="T46" s="279"/>
      <c r="U46" s="267"/>
      <c r="V46" s="250">
        <f>IF(O46="",0,1)</f>
        <v>0</v>
      </c>
    </row>
    <row r="47" spans="1:22" s="281" customFormat="1" ht="12.75" hidden="1" customHeight="1">
      <c r="H47" s="282"/>
      <c r="J47" s="283"/>
      <c r="Q47" s="277"/>
      <c r="S47" s="279"/>
      <c r="V47" s="250">
        <f>IF(O46="",0,1)</f>
        <v>0</v>
      </c>
    </row>
    <row r="48" spans="1:22" ht="12.75" hidden="1" customHeight="1">
      <c r="A48" s="195" t="e">
        <f>IF(O48&gt;0,A46+1,A46+0)</f>
        <v>#REF!</v>
      </c>
      <c r="B48" s="506" t="s">
        <v>229</v>
      </c>
      <c r="C48" s="506"/>
      <c r="D48" s="506"/>
      <c r="E48" s="506"/>
      <c r="F48" s="506"/>
      <c r="G48" s="506"/>
      <c r="H48" s="506"/>
      <c r="I48" s="506"/>
      <c r="J48" s="506"/>
      <c r="L48" s="280" t="s">
        <v>7</v>
      </c>
      <c r="O48" s="507"/>
      <c r="P48" s="507"/>
      <c r="Q48" s="507"/>
      <c r="R48" s="279"/>
      <c r="S48" s="279"/>
      <c r="T48" s="279"/>
      <c r="U48" s="267"/>
      <c r="V48" s="250">
        <f>IF(O48="",0,1)</f>
        <v>0</v>
      </c>
    </row>
    <row r="49" spans="1:22" s="281" customFormat="1" ht="12.75" hidden="1" customHeight="1">
      <c r="H49" s="282"/>
      <c r="J49" s="283"/>
      <c r="Q49" s="277"/>
      <c r="S49" s="279"/>
      <c r="V49" s="250">
        <f>IF(O48="",0,1)</f>
        <v>0</v>
      </c>
    </row>
    <row r="50" spans="1:22" ht="12.75" hidden="1" customHeight="1">
      <c r="A50" s="195" t="e">
        <f>IF(O50&gt;0,A48+1,A48+0)</f>
        <v>#REF!</v>
      </c>
      <c r="B50" s="506" t="s">
        <v>230</v>
      </c>
      <c r="C50" s="506"/>
      <c r="D50" s="506"/>
      <c r="E50" s="506"/>
      <c r="F50" s="506"/>
      <c r="G50" s="506"/>
      <c r="H50" s="506"/>
      <c r="I50" s="506"/>
      <c r="J50" s="506"/>
      <c r="L50" s="280" t="s">
        <v>7</v>
      </c>
      <c r="O50" s="507"/>
      <c r="P50" s="507"/>
      <c r="Q50" s="507"/>
      <c r="R50" s="279"/>
      <c r="S50" s="279"/>
      <c r="T50" s="279"/>
      <c r="U50" s="267"/>
      <c r="V50" s="250">
        <f>IF(O50="",0,1)</f>
        <v>0</v>
      </c>
    </row>
    <row r="51" spans="1:22" s="281" customFormat="1" ht="12.75" hidden="1" customHeight="1">
      <c r="H51" s="282"/>
      <c r="J51" s="283"/>
      <c r="Q51" s="277"/>
      <c r="S51" s="279"/>
      <c r="V51" s="250">
        <f>IF(O50="",0,1)</f>
        <v>0</v>
      </c>
    </row>
    <row r="52" spans="1:22" ht="15" customHeight="1">
      <c r="A52" s="195" t="e">
        <f>IF(O52&gt;0,A50+1,A50+0)</f>
        <v>#REF!</v>
      </c>
      <c r="B52" s="506" t="s">
        <v>231</v>
      </c>
      <c r="C52" s="506"/>
      <c r="D52" s="506"/>
      <c r="E52" s="506"/>
      <c r="F52" s="506"/>
      <c r="G52" s="506"/>
      <c r="H52" s="506"/>
      <c r="I52" s="506"/>
      <c r="J52" s="506"/>
      <c r="L52" s="280" t="s">
        <v>7</v>
      </c>
      <c r="O52" s="507">
        <v>70</v>
      </c>
      <c r="P52" s="507"/>
      <c r="Q52" s="507"/>
      <c r="R52" s="279"/>
      <c r="S52" s="279"/>
      <c r="T52" s="279"/>
      <c r="U52" s="267"/>
      <c r="V52" s="250">
        <f>IF(O52="",0,1)</f>
        <v>1</v>
      </c>
    </row>
    <row r="53" spans="1:22" s="281" customFormat="1" ht="6.75" customHeight="1">
      <c r="H53" s="282"/>
      <c r="J53" s="283"/>
      <c r="Q53" s="277"/>
      <c r="S53" s="279"/>
      <c r="V53" s="250">
        <f>IF(O52="",0,1)</f>
        <v>1</v>
      </c>
    </row>
    <row r="54" spans="1:22" ht="12.75" hidden="1" customHeight="1">
      <c r="A54" s="195" t="e">
        <f>IF(O54&gt;0,A52+1,A52+0)</f>
        <v>#REF!</v>
      </c>
      <c r="B54" s="506" t="s">
        <v>232</v>
      </c>
      <c r="C54" s="506"/>
      <c r="D54" s="506"/>
      <c r="E54" s="506"/>
      <c r="F54" s="506"/>
      <c r="G54" s="506"/>
      <c r="H54" s="506"/>
      <c r="I54" s="506"/>
      <c r="J54" s="506"/>
      <c r="L54" s="280" t="s">
        <v>7</v>
      </c>
      <c r="O54" s="507"/>
      <c r="P54" s="507"/>
      <c r="Q54" s="507"/>
      <c r="R54" s="279"/>
      <c r="S54" s="279"/>
      <c r="T54" s="279"/>
      <c r="U54" s="267"/>
      <c r="V54" s="250">
        <f>IF(O54="",0,1)</f>
        <v>0</v>
      </c>
    </row>
    <row r="55" spans="1:22" s="281" customFormat="1" ht="12.75" hidden="1" customHeight="1">
      <c r="H55" s="282"/>
      <c r="J55" s="283"/>
      <c r="Q55" s="277"/>
      <c r="S55" s="279"/>
      <c r="V55" s="250">
        <f>IF(O54="",0,1)</f>
        <v>0</v>
      </c>
    </row>
    <row r="56" spans="1:22" ht="15" customHeight="1">
      <c r="A56" s="195" t="e">
        <f>IF(O56&gt;0,A54+1,A54+0)</f>
        <v>#REF!</v>
      </c>
      <c r="B56" s="506" t="s">
        <v>233</v>
      </c>
      <c r="C56" s="506"/>
      <c r="D56" s="506"/>
      <c r="E56" s="506"/>
      <c r="F56" s="506"/>
      <c r="G56" s="506"/>
      <c r="H56" s="506"/>
      <c r="I56" s="506"/>
      <c r="J56" s="506"/>
      <c r="L56" s="280" t="s">
        <v>7</v>
      </c>
      <c r="O56" s="507">
        <f>Predmjer!P177</f>
        <v>120</v>
      </c>
      <c r="P56" s="507"/>
      <c r="Q56" s="507"/>
      <c r="R56" s="279"/>
      <c r="S56" s="279"/>
      <c r="T56" s="279"/>
      <c r="U56" s="267"/>
      <c r="V56" s="250">
        <f>IF(O56="",0,1)</f>
        <v>1</v>
      </c>
    </row>
    <row r="57" spans="1:22" s="281" customFormat="1" ht="6.75" customHeight="1">
      <c r="H57" s="282"/>
      <c r="J57" s="283"/>
      <c r="Q57" s="277"/>
      <c r="S57" s="279"/>
      <c r="V57" s="250">
        <f>IF(O56="",0,1)</f>
        <v>1</v>
      </c>
    </row>
    <row r="58" spans="1:22" ht="15" customHeight="1">
      <c r="A58" s="195" t="e">
        <f>IF(O58&gt;0,A56+1,A56+0)</f>
        <v>#REF!</v>
      </c>
      <c r="B58" s="506" t="s">
        <v>234</v>
      </c>
      <c r="C58" s="506"/>
      <c r="D58" s="506"/>
      <c r="E58" s="506"/>
      <c r="F58" s="506"/>
      <c r="G58" s="506"/>
      <c r="H58" s="506"/>
      <c r="I58" s="506"/>
      <c r="J58" s="506"/>
      <c r="L58" s="280" t="s">
        <v>7</v>
      </c>
      <c r="O58" s="507">
        <f>Predmjer!P179</f>
        <v>650</v>
      </c>
      <c r="P58" s="507"/>
      <c r="Q58" s="507"/>
      <c r="R58" s="279"/>
      <c r="S58" s="279"/>
      <c r="T58" s="279"/>
      <c r="U58" s="267"/>
      <c r="V58" s="250">
        <f>IF(O58="",0,1)</f>
        <v>1</v>
      </c>
    </row>
    <row r="59" spans="1:22" s="281" customFormat="1" ht="6.75" customHeight="1">
      <c r="H59" s="282"/>
      <c r="J59" s="283"/>
      <c r="Q59" s="277"/>
      <c r="S59" s="279"/>
      <c r="V59" s="250">
        <f>IF(O58="",0,1)</f>
        <v>1</v>
      </c>
    </row>
    <row r="60" spans="1:22" ht="15" customHeight="1">
      <c r="A60" s="195" t="e">
        <f>IF(O60&gt;0,A58+1,A58+0)</f>
        <v>#REF!</v>
      </c>
      <c r="B60" s="506" t="s">
        <v>235</v>
      </c>
      <c r="C60" s="506"/>
      <c r="D60" s="506"/>
      <c r="E60" s="506"/>
      <c r="F60" s="506"/>
      <c r="G60" s="506"/>
      <c r="H60" s="506"/>
      <c r="I60" s="506"/>
      <c r="J60" s="506"/>
      <c r="L60" s="280" t="s">
        <v>7</v>
      </c>
      <c r="O60" s="507">
        <f>Predmjer!P181</f>
        <v>105</v>
      </c>
      <c r="P60" s="507"/>
      <c r="Q60" s="507"/>
      <c r="R60" s="279"/>
      <c r="S60" s="279"/>
      <c r="T60" s="279"/>
      <c r="U60" s="267"/>
      <c r="V60" s="250">
        <f>IF(O60="",0,1)</f>
        <v>1</v>
      </c>
    </row>
    <row r="61" spans="1:22" s="281" customFormat="1" ht="6.75" customHeight="1">
      <c r="H61" s="282"/>
      <c r="J61" s="283"/>
      <c r="Q61" s="277"/>
      <c r="S61" s="279"/>
      <c r="V61" s="250">
        <f>IF(O60="",0,1)</f>
        <v>1</v>
      </c>
    </row>
    <row r="62" spans="1:22" ht="15" customHeight="1">
      <c r="A62" s="195" t="e">
        <f>IF(O62&gt;0,A60+1,A60+0)</f>
        <v>#REF!</v>
      </c>
      <c r="B62" s="506" t="s">
        <v>236</v>
      </c>
      <c r="C62" s="506"/>
      <c r="D62" s="506"/>
      <c r="E62" s="506"/>
      <c r="F62" s="506"/>
      <c r="G62" s="506"/>
      <c r="H62" s="506"/>
      <c r="I62" s="506"/>
      <c r="J62" s="506"/>
      <c r="L62" s="280" t="s">
        <v>7</v>
      </c>
      <c r="O62" s="507">
        <f>Predmjer!P183+Predmjer!P185</f>
        <v>568</v>
      </c>
      <c r="P62" s="507"/>
      <c r="Q62" s="507"/>
      <c r="R62" s="279"/>
      <c r="S62" s="279"/>
      <c r="T62" s="279"/>
      <c r="U62" s="267"/>
      <c r="V62" s="250">
        <f>IF(O62="",0,1)</f>
        <v>1</v>
      </c>
    </row>
    <row r="63" spans="1:22" s="281" customFormat="1" ht="6.75" customHeight="1">
      <c r="H63" s="282"/>
      <c r="J63" s="283"/>
      <c r="Q63" s="277"/>
      <c r="S63" s="279"/>
      <c r="V63" s="250">
        <f>IF(O62="",0,1)</f>
        <v>1</v>
      </c>
    </row>
    <row r="64" spans="1:22" ht="15" customHeight="1">
      <c r="A64" s="195" t="e">
        <f>IF(O64&gt;0,A62+1,A62+0)</f>
        <v>#REF!</v>
      </c>
      <c r="B64" s="506" t="s">
        <v>237</v>
      </c>
      <c r="C64" s="506"/>
      <c r="D64" s="506"/>
      <c r="E64" s="506"/>
      <c r="F64" s="506"/>
      <c r="G64" s="506"/>
      <c r="H64" s="506"/>
      <c r="I64" s="506"/>
      <c r="J64" s="506"/>
      <c r="L64" s="280" t="s">
        <v>382</v>
      </c>
      <c r="O64" s="507">
        <f>Predmjer!P151*0.25</f>
        <v>195</v>
      </c>
      <c r="P64" s="507"/>
      <c r="Q64" s="507"/>
      <c r="R64" s="279"/>
      <c r="S64" s="279"/>
      <c r="T64" s="279"/>
      <c r="U64" s="267"/>
      <c r="V64" s="250">
        <f>IF(O64="",0,1)</f>
        <v>1</v>
      </c>
    </row>
    <row r="65" spans="1:22" s="281" customFormat="1" ht="6.75" customHeight="1">
      <c r="H65" s="282"/>
      <c r="J65" s="283"/>
      <c r="Q65" s="277"/>
      <c r="S65" s="279"/>
      <c r="V65" s="250">
        <f>IF(O64="",0,1)</f>
        <v>1</v>
      </c>
    </row>
    <row r="66" spans="1:22" ht="15" customHeight="1">
      <c r="A66" s="195" t="e">
        <f>IF(O66&gt;0,A64+1,A64+0)</f>
        <v>#REF!</v>
      </c>
      <c r="B66" s="506" t="s">
        <v>238</v>
      </c>
      <c r="C66" s="506"/>
      <c r="D66" s="506"/>
      <c r="E66" s="506"/>
      <c r="F66" s="506"/>
      <c r="G66" s="506"/>
      <c r="H66" s="506"/>
      <c r="I66" s="506"/>
      <c r="J66" s="506"/>
      <c r="L66" s="280" t="s">
        <v>382</v>
      </c>
      <c r="O66" s="507">
        <f>Predmjer!P151*0.15</f>
        <v>117</v>
      </c>
      <c r="P66" s="507"/>
      <c r="Q66" s="507"/>
      <c r="R66" s="279"/>
      <c r="S66" s="279"/>
      <c r="T66" s="279"/>
      <c r="U66" s="267"/>
      <c r="V66" s="250">
        <f t="shared" ref="V66:V83" si="0">IF(O66="",0,1)</f>
        <v>1</v>
      </c>
    </row>
    <row r="67" spans="1:22" s="281" customFormat="1" ht="6.75" customHeight="1">
      <c r="H67" s="282"/>
      <c r="J67" s="283"/>
      <c r="Q67" s="277"/>
      <c r="S67" s="279"/>
      <c r="V67" s="250">
        <f>IF(O66="",0,1)</f>
        <v>1</v>
      </c>
    </row>
    <row r="68" spans="1:22" ht="15" customHeight="1">
      <c r="A68" s="195" t="e">
        <f>IF(V68&gt;0,A66+1,A66+0)</f>
        <v>#REF!</v>
      </c>
      <c r="B68" s="506" t="s">
        <v>239</v>
      </c>
      <c r="C68" s="506"/>
      <c r="D68" s="506"/>
      <c r="E68" s="506"/>
      <c r="F68" s="506"/>
      <c r="G68" s="506"/>
      <c r="H68" s="506"/>
      <c r="I68" s="506"/>
      <c r="J68" s="506"/>
      <c r="L68" s="280"/>
      <c r="O68" s="284"/>
      <c r="P68" s="285"/>
      <c r="Q68" s="285"/>
      <c r="R68" s="279"/>
      <c r="S68" s="279"/>
      <c r="T68" s="279"/>
      <c r="U68" s="267"/>
      <c r="V68" s="286" t="e">
        <f>SUM(V69:V83)</f>
        <v>#REF!</v>
      </c>
    </row>
    <row r="69" spans="1:22" s="287" customFormat="1" ht="15" customHeight="1">
      <c r="B69" s="3" t="str">
        <f>Predmjer!E196</f>
        <v>vrata</v>
      </c>
      <c r="C69" s="180"/>
      <c r="D69" s="180"/>
      <c r="E69" s="288"/>
      <c r="G69" s="289" t="s">
        <v>431</v>
      </c>
      <c r="H69" s="3" t="str">
        <f>Predmjer!J196</f>
        <v>140x210 cm</v>
      </c>
      <c r="L69" s="280" t="s">
        <v>485</v>
      </c>
      <c r="O69" s="509">
        <f>Predmjer!P196</f>
        <v>1</v>
      </c>
      <c r="P69" s="509"/>
      <c r="Q69" s="509"/>
      <c r="S69" s="279"/>
      <c r="T69" s="290"/>
      <c r="V69" s="250">
        <f t="shared" si="0"/>
        <v>1</v>
      </c>
    </row>
    <row r="70" spans="1:22" s="287" customFormat="1" ht="15" customHeight="1">
      <c r="B70" s="3" t="e">
        <f>Predmjer!#REF!</f>
        <v>#REF!</v>
      </c>
      <c r="C70" s="3"/>
      <c r="D70" s="3"/>
      <c r="E70" s="288"/>
      <c r="G70" s="289" t="s">
        <v>431</v>
      </c>
      <c r="H70" s="3" t="e">
        <f>Predmjer!#REF!</f>
        <v>#REF!</v>
      </c>
      <c r="L70" s="280" t="s">
        <v>485</v>
      </c>
      <c r="O70" s="509" t="e">
        <f>Predmjer!#REF!</f>
        <v>#REF!</v>
      </c>
      <c r="P70" s="509"/>
      <c r="Q70" s="509"/>
      <c r="S70" s="279"/>
      <c r="T70" s="290"/>
      <c r="V70" s="250" t="e">
        <f t="shared" si="0"/>
        <v>#REF!</v>
      </c>
    </row>
    <row r="71" spans="1:22" s="287" customFormat="1" ht="15" customHeight="1">
      <c r="B71" s="3" t="str">
        <f>Predmjer!E197</f>
        <v>vrata</v>
      </c>
      <c r="C71" s="3"/>
      <c r="D71" s="3"/>
      <c r="E71" s="288"/>
      <c r="G71" s="289" t="s">
        <v>431</v>
      </c>
      <c r="H71" s="3" t="str">
        <f>Predmjer!J197</f>
        <v xml:space="preserve"> 90x205 cm</v>
      </c>
      <c r="L71" s="280" t="s">
        <v>485</v>
      </c>
      <c r="O71" s="509">
        <f>Predmjer!P197</f>
        <v>10</v>
      </c>
      <c r="P71" s="509"/>
      <c r="Q71" s="509"/>
      <c r="S71" s="279"/>
      <c r="T71" s="290"/>
      <c r="V71" s="250">
        <f t="shared" si="0"/>
        <v>1</v>
      </c>
    </row>
    <row r="72" spans="1:22" s="287" customFormat="1" ht="15" customHeight="1">
      <c r="B72" s="3" t="str">
        <f>Predmjer!E198</f>
        <v>vrata</v>
      </c>
      <c r="C72" s="3"/>
      <c r="D72" s="3"/>
      <c r="E72" s="288"/>
      <c r="G72" s="289" t="s">
        <v>431</v>
      </c>
      <c r="H72" s="3" t="str">
        <f>Predmjer!J198</f>
        <v xml:space="preserve"> 80x205 cm</v>
      </c>
      <c r="L72" s="280" t="s">
        <v>485</v>
      </c>
      <c r="O72" s="509">
        <f>Predmjer!P198</f>
        <v>10</v>
      </c>
      <c r="P72" s="509"/>
      <c r="Q72" s="509"/>
      <c r="S72" s="279"/>
      <c r="T72" s="290"/>
      <c r="V72" s="250">
        <f t="shared" si="0"/>
        <v>1</v>
      </c>
    </row>
    <row r="73" spans="1:22" s="287" customFormat="1" ht="15" customHeight="1">
      <c r="B73" s="3" t="str">
        <f>Predmjer!E199</f>
        <v>vrata s nadsvjetlom  40 cm</v>
      </c>
      <c r="C73" s="180"/>
      <c r="D73" s="180"/>
      <c r="E73" s="288"/>
      <c r="G73" s="289" t="s">
        <v>431</v>
      </c>
      <c r="H73" s="3" t="str">
        <f>Predmjer!J199</f>
        <v xml:space="preserve"> 90x205 cm</v>
      </c>
      <c r="L73" s="280" t="s">
        <v>485</v>
      </c>
      <c r="O73" s="509" t="str">
        <f>Predmjer!P199</f>
        <v>3</v>
      </c>
      <c r="P73" s="509"/>
      <c r="Q73" s="509"/>
      <c r="S73" s="279"/>
      <c r="T73" s="290"/>
      <c r="V73" s="250">
        <f t="shared" si="0"/>
        <v>1</v>
      </c>
    </row>
    <row r="74" spans="1:22" s="287" customFormat="1" ht="15" customHeight="1">
      <c r="B74" s="3" t="str">
        <f>Predmjer!E200</f>
        <v>vrata s nadsvjetlom  40 cm</v>
      </c>
      <c r="C74" s="3"/>
      <c r="D74" s="3"/>
      <c r="E74" s="288"/>
      <c r="G74" s="289" t="s">
        <v>431</v>
      </c>
      <c r="H74" s="3" t="str">
        <f>Predmjer!J200</f>
        <v>110x205 cm</v>
      </c>
      <c r="L74" s="280" t="s">
        <v>485</v>
      </c>
      <c r="O74" s="509">
        <f>Predmjer!P200</f>
        <v>1</v>
      </c>
      <c r="P74" s="509"/>
      <c r="Q74" s="509"/>
      <c r="S74" s="279"/>
      <c r="T74" s="290"/>
      <c r="V74" s="250">
        <f t="shared" si="0"/>
        <v>1</v>
      </c>
    </row>
    <row r="75" spans="1:22" s="287" customFormat="1" ht="15" customHeight="1">
      <c r="B75" s="3" t="e">
        <f>Predmjer!#REF!</f>
        <v>#REF!</v>
      </c>
      <c r="C75" s="3"/>
      <c r="D75" s="3"/>
      <c r="E75" s="288"/>
      <c r="G75" s="289" t="s">
        <v>431</v>
      </c>
      <c r="H75" s="3" t="e">
        <f>Predmjer!#REF!</f>
        <v>#REF!</v>
      </c>
      <c r="L75" s="280" t="s">
        <v>485</v>
      </c>
      <c r="O75" s="509" t="e">
        <f>Predmjer!#REF!</f>
        <v>#REF!</v>
      </c>
      <c r="P75" s="509"/>
      <c r="Q75" s="509"/>
      <c r="S75" s="279"/>
      <c r="T75" s="290"/>
      <c r="V75" s="250" t="e">
        <f t="shared" si="0"/>
        <v>#REF!</v>
      </c>
    </row>
    <row r="76" spans="1:22" s="287" customFormat="1" ht="15" customHeight="1">
      <c r="B76" s="3" t="str">
        <f>Predmjer!E201</f>
        <v>prozor</v>
      </c>
      <c r="C76" s="3"/>
      <c r="D76" s="3"/>
      <c r="E76" s="288"/>
      <c r="G76" s="289" t="s">
        <v>431</v>
      </c>
      <c r="H76" s="3" t="str">
        <f>Predmjer!J201</f>
        <v>170x80 cm</v>
      </c>
      <c r="L76" s="280" t="s">
        <v>485</v>
      </c>
      <c r="O76" s="509">
        <f>Predmjer!P201</f>
        <v>2</v>
      </c>
      <c r="P76" s="509"/>
      <c r="Q76" s="509"/>
      <c r="S76" s="279"/>
      <c r="T76" s="290"/>
      <c r="V76" s="250">
        <f t="shared" si="0"/>
        <v>1</v>
      </c>
    </row>
    <row r="77" spans="1:22" s="287" customFormat="1" ht="15" customHeight="1">
      <c r="B77" s="3" t="str">
        <f>Predmjer!E202</f>
        <v>prozor</v>
      </c>
      <c r="C77" s="180"/>
      <c r="D77" s="180"/>
      <c r="E77" s="180"/>
      <c r="G77" s="289" t="s">
        <v>431</v>
      </c>
      <c r="H77" s="3" t="str">
        <f>Predmjer!J202</f>
        <v>120x140 cm</v>
      </c>
      <c r="L77" s="280" t="s">
        <v>485</v>
      </c>
      <c r="O77" s="509">
        <f>Predmjer!P202</f>
        <v>2</v>
      </c>
      <c r="P77" s="509"/>
      <c r="Q77" s="509"/>
      <c r="S77" s="279"/>
      <c r="T77" s="290"/>
      <c r="V77" s="250">
        <f t="shared" si="0"/>
        <v>1</v>
      </c>
    </row>
    <row r="78" spans="1:22" s="287" customFormat="1" ht="12.75" hidden="1" customHeight="1">
      <c r="B78" s="3" t="str">
        <f>Predmjer!E203</f>
        <v>prozor</v>
      </c>
      <c r="C78" s="291"/>
      <c r="D78" s="180"/>
      <c r="E78" s="180"/>
      <c r="G78" s="289" t="s">
        <v>431</v>
      </c>
      <c r="H78" s="3" t="str">
        <f>Predmjer!J203</f>
        <v xml:space="preserve"> 170x120 cm</v>
      </c>
      <c r="L78" s="280" t="s">
        <v>485</v>
      </c>
      <c r="O78" s="509"/>
      <c r="P78" s="509"/>
      <c r="Q78" s="509"/>
      <c r="S78" s="279"/>
      <c r="T78" s="290"/>
      <c r="V78" s="250">
        <f t="shared" si="0"/>
        <v>0</v>
      </c>
    </row>
    <row r="79" spans="1:22" s="287" customFormat="1" ht="12.75" hidden="1" customHeight="1">
      <c r="B79" s="3" t="e">
        <f>Predmjer!#REF!</f>
        <v>#REF!</v>
      </c>
      <c r="C79" s="267"/>
      <c r="D79" s="180"/>
      <c r="E79" s="180"/>
      <c r="G79" s="289" t="s">
        <v>431</v>
      </c>
      <c r="H79" s="3" t="e">
        <f>Predmjer!#REF!</f>
        <v>#REF!</v>
      </c>
      <c r="L79" s="280" t="s">
        <v>485</v>
      </c>
      <c r="O79" s="509"/>
      <c r="P79" s="509"/>
      <c r="Q79" s="509"/>
      <c r="S79" s="279"/>
      <c r="T79" s="290"/>
      <c r="V79" s="250">
        <f t="shared" si="0"/>
        <v>0</v>
      </c>
    </row>
    <row r="80" spans="1:22" s="287" customFormat="1" ht="12.75" hidden="1" customHeight="1">
      <c r="B80" s="3" t="str">
        <f>Predmjer!E206</f>
        <v>šalter</v>
      </c>
      <c r="C80" s="267"/>
      <c r="D80" s="180"/>
      <c r="E80" s="180"/>
      <c r="G80" s="289" t="s">
        <v>431</v>
      </c>
      <c r="H80" s="3" t="str">
        <f>Predmjer!J206</f>
        <v xml:space="preserve"> 140x140 cm</v>
      </c>
      <c r="L80" s="280" t="s">
        <v>485</v>
      </c>
      <c r="O80" s="509"/>
      <c r="P80" s="509"/>
      <c r="Q80" s="509"/>
      <c r="S80" s="279"/>
      <c r="T80" s="290"/>
      <c r="V80" s="250">
        <f t="shared" si="0"/>
        <v>0</v>
      </c>
    </row>
    <row r="81" spans="1:22" s="287" customFormat="1" ht="12.75" hidden="1" customHeight="1">
      <c r="B81" s="3" t="e">
        <f>Predmjer!#REF!</f>
        <v>#REF!</v>
      </c>
      <c r="C81" s="180"/>
      <c r="D81" s="180"/>
      <c r="E81" s="180"/>
      <c r="G81" s="289" t="s">
        <v>431</v>
      </c>
      <c r="H81" s="3" t="e">
        <f>Predmjer!#REF!</f>
        <v>#REF!</v>
      </c>
      <c r="L81" s="280" t="s">
        <v>485</v>
      </c>
      <c r="O81" s="509"/>
      <c r="P81" s="509"/>
      <c r="Q81" s="509"/>
      <c r="S81" s="279"/>
      <c r="T81" s="290"/>
      <c r="V81" s="250">
        <f t="shared" si="0"/>
        <v>0</v>
      </c>
    </row>
    <row r="82" spans="1:22" s="287" customFormat="1" ht="12.75" hidden="1" customHeight="1">
      <c r="B82" s="3" t="e">
        <f>Predmjer!#REF!</f>
        <v>#REF!</v>
      </c>
      <c r="C82" s="267"/>
      <c r="D82" s="180"/>
      <c r="E82" s="180"/>
      <c r="G82" s="289" t="s">
        <v>431</v>
      </c>
      <c r="H82" s="3" t="e">
        <f>Predmjer!#REF!</f>
        <v>#REF!</v>
      </c>
      <c r="L82" s="280" t="s">
        <v>485</v>
      </c>
      <c r="O82" s="509"/>
      <c r="P82" s="509"/>
      <c r="Q82" s="509"/>
      <c r="S82" s="279"/>
      <c r="T82" s="290"/>
      <c r="V82" s="250">
        <f t="shared" si="0"/>
        <v>0</v>
      </c>
    </row>
    <row r="83" spans="1:22" s="287" customFormat="1" ht="12.75" hidden="1" customHeight="1">
      <c r="B83" s="3" t="e">
        <f>Predmjer!#REF!</f>
        <v>#REF!</v>
      </c>
      <c r="C83" s="180"/>
      <c r="D83" s="180"/>
      <c r="E83" s="180"/>
      <c r="G83" s="289" t="s">
        <v>431</v>
      </c>
      <c r="H83" s="3" t="e">
        <f>Predmjer!#REF!</f>
        <v>#REF!</v>
      </c>
      <c r="L83" s="280" t="s">
        <v>485</v>
      </c>
      <c r="O83" s="509"/>
      <c r="P83" s="509"/>
      <c r="Q83" s="509"/>
      <c r="S83" s="279"/>
      <c r="T83" s="290"/>
      <c r="V83" s="250">
        <f t="shared" si="0"/>
        <v>0</v>
      </c>
    </row>
    <row r="84" spans="1:22" s="287" customFormat="1" ht="12" customHeight="1">
      <c r="B84" s="290"/>
      <c r="C84" s="292"/>
      <c r="D84" s="289"/>
      <c r="H84" s="289"/>
      <c r="L84" s="292"/>
      <c r="Q84" s="293"/>
      <c r="S84" s="279"/>
      <c r="T84" s="290"/>
      <c r="V84" s="250" t="e">
        <f>IF(V68="",0,1)</f>
        <v>#REF!</v>
      </c>
    </row>
    <row r="85" spans="1:22" ht="15" customHeight="1">
      <c r="A85" s="195" t="e">
        <f>IF(O85&gt;0,A68+1,A68+0)</f>
        <v>#REF!</v>
      </c>
      <c r="B85" s="506" t="s">
        <v>240</v>
      </c>
      <c r="C85" s="506"/>
      <c r="D85" s="506"/>
      <c r="E85" s="506"/>
      <c r="F85" s="506"/>
      <c r="G85" s="506"/>
      <c r="H85" s="506"/>
      <c r="I85" s="506"/>
      <c r="J85" s="506"/>
      <c r="L85" s="280" t="s">
        <v>355</v>
      </c>
      <c r="O85" s="507" t="e">
        <f>Predmjer!#REF!</f>
        <v>#REF!</v>
      </c>
      <c r="P85" s="507"/>
      <c r="Q85" s="507"/>
      <c r="R85" s="279"/>
      <c r="S85" s="279"/>
      <c r="T85" s="279"/>
      <c r="U85" s="267"/>
      <c r="V85" s="250" t="e">
        <f t="shared" ref="V85:V95" si="1">IF(O85="",0,1)</f>
        <v>#REF!</v>
      </c>
    </row>
    <row r="86" spans="1:22" s="281" customFormat="1" ht="6.75" customHeight="1">
      <c r="H86" s="282"/>
      <c r="J86" s="283"/>
      <c r="Q86" s="277"/>
      <c r="S86" s="279"/>
      <c r="V86" s="250" t="e">
        <f t="shared" ref="V86:V96" si="2">IF(O85="",0,1)</f>
        <v>#REF!</v>
      </c>
    </row>
    <row r="87" spans="1:22" ht="15" customHeight="1">
      <c r="A87" s="195" t="e">
        <f>IF(O87&gt;0,A85+1,A85+0)</f>
        <v>#REF!</v>
      </c>
      <c r="B87" s="506" t="s">
        <v>241</v>
      </c>
      <c r="C87" s="506"/>
      <c r="D87" s="506"/>
      <c r="E87" s="506"/>
      <c r="F87" s="506"/>
      <c r="G87" s="506"/>
      <c r="H87" s="506"/>
      <c r="I87" s="506"/>
      <c r="J87" s="506"/>
      <c r="L87" s="280" t="s">
        <v>7</v>
      </c>
      <c r="O87" s="507" t="e">
        <f>Predmjer!#REF!+Predmjer!#REF!</f>
        <v>#REF!</v>
      </c>
      <c r="P87" s="507"/>
      <c r="Q87" s="507"/>
      <c r="R87" s="279"/>
      <c r="S87" s="279"/>
      <c r="T87" s="279"/>
      <c r="U87" s="267"/>
      <c r="V87" s="250" t="e">
        <f t="shared" si="1"/>
        <v>#REF!</v>
      </c>
    </row>
    <row r="88" spans="1:22" s="281" customFormat="1" ht="6.75" customHeight="1">
      <c r="H88" s="282"/>
      <c r="J88" s="283"/>
      <c r="Q88" s="277"/>
      <c r="S88" s="279"/>
      <c r="V88" s="250" t="e">
        <f t="shared" si="2"/>
        <v>#REF!</v>
      </c>
    </row>
    <row r="89" spans="1:22" ht="15" customHeight="1">
      <c r="A89" s="195" t="e">
        <f>IF(O89&gt;0,A87+1,A87+0)</f>
        <v>#REF!</v>
      </c>
      <c r="B89" s="506" t="s">
        <v>242</v>
      </c>
      <c r="C89" s="506"/>
      <c r="D89" s="506"/>
      <c r="E89" s="506"/>
      <c r="F89" s="506"/>
      <c r="G89" s="506"/>
      <c r="H89" s="506"/>
      <c r="I89" s="506"/>
      <c r="J89" s="506"/>
      <c r="L89" s="280" t="s">
        <v>485</v>
      </c>
      <c r="O89" s="509" t="e">
        <f>(Predmjer!#REF!)*16</f>
        <v>#REF!</v>
      </c>
      <c r="P89" s="509"/>
      <c r="Q89" s="509"/>
      <c r="R89" s="279"/>
      <c r="S89" s="279"/>
      <c r="T89" s="279"/>
      <c r="U89" s="267"/>
      <c r="V89" s="250" t="e">
        <f t="shared" si="1"/>
        <v>#REF!</v>
      </c>
    </row>
    <row r="90" spans="1:22" s="281" customFormat="1" ht="6.75" customHeight="1">
      <c r="H90" s="282"/>
      <c r="J90" s="283"/>
      <c r="Q90" s="277"/>
      <c r="S90" s="279"/>
      <c r="V90" s="250" t="e">
        <f t="shared" si="2"/>
        <v>#REF!</v>
      </c>
    </row>
    <row r="91" spans="1:22" ht="15" customHeight="1">
      <c r="A91" s="195" t="e">
        <f>IF(O91&gt;0,A89+1,A89+0)</f>
        <v>#REF!</v>
      </c>
      <c r="B91" s="506" t="s">
        <v>243</v>
      </c>
      <c r="C91" s="506"/>
      <c r="D91" s="506"/>
      <c r="E91" s="506"/>
      <c r="F91" s="506"/>
      <c r="G91" s="506"/>
      <c r="H91" s="506"/>
      <c r="I91" s="506"/>
      <c r="J91" s="506"/>
      <c r="L91" s="280" t="s">
        <v>450</v>
      </c>
      <c r="O91" s="507">
        <f>Predmjer!P261</f>
        <v>105</v>
      </c>
      <c r="P91" s="507"/>
      <c r="Q91" s="507"/>
      <c r="R91" s="279"/>
      <c r="S91" s="279"/>
      <c r="T91" s="279"/>
      <c r="U91" s="267"/>
      <c r="V91" s="250">
        <f t="shared" si="1"/>
        <v>1</v>
      </c>
    </row>
    <row r="92" spans="1:22" s="281" customFormat="1" ht="6.75" customHeight="1">
      <c r="H92" s="282"/>
      <c r="J92" s="283"/>
      <c r="Q92" s="277"/>
      <c r="S92" s="279"/>
      <c r="V92" s="250">
        <f t="shared" si="2"/>
        <v>1</v>
      </c>
    </row>
    <row r="93" spans="1:22" ht="15" customHeight="1">
      <c r="A93" s="195" t="e">
        <f>IF(O93&gt;0,A91+1,A91+0)</f>
        <v>#REF!</v>
      </c>
      <c r="B93" s="506" t="s">
        <v>244</v>
      </c>
      <c r="C93" s="506"/>
      <c r="D93" s="506"/>
      <c r="E93" s="506"/>
      <c r="F93" s="506"/>
      <c r="G93" s="506"/>
      <c r="H93" s="506"/>
      <c r="I93" s="506"/>
      <c r="J93" s="506"/>
      <c r="L93" s="280" t="s">
        <v>450</v>
      </c>
      <c r="O93" s="507">
        <f>Predmjer!P263</f>
        <v>78</v>
      </c>
      <c r="P93" s="507"/>
      <c r="Q93" s="507"/>
      <c r="R93" s="279"/>
      <c r="S93" s="279"/>
      <c r="T93" s="279"/>
      <c r="U93" s="267"/>
      <c r="V93" s="250">
        <f t="shared" si="1"/>
        <v>1</v>
      </c>
    </row>
    <row r="94" spans="1:22" s="281" customFormat="1" ht="6.75" customHeight="1">
      <c r="H94" s="282"/>
      <c r="J94" s="283"/>
      <c r="Q94" s="277"/>
      <c r="S94" s="279"/>
      <c r="V94" s="250">
        <f t="shared" si="2"/>
        <v>1</v>
      </c>
    </row>
    <row r="95" spans="1:22" ht="15" customHeight="1">
      <c r="A95" s="195" t="e">
        <f>IF(O95&gt;0,A93+1,A93+0)</f>
        <v>#REF!</v>
      </c>
      <c r="B95" s="506" t="s">
        <v>245</v>
      </c>
      <c r="C95" s="506"/>
      <c r="D95" s="506"/>
      <c r="E95" s="506"/>
      <c r="F95" s="506"/>
      <c r="G95" s="506"/>
      <c r="H95" s="506"/>
      <c r="I95" s="506"/>
      <c r="J95" s="506"/>
      <c r="L95" s="280" t="s">
        <v>450</v>
      </c>
      <c r="O95" s="507">
        <f>Predmjer!P265+Predmjer!P267</f>
        <v>225</v>
      </c>
      <c r="P95" s="507"/>
      <c r="Q95" s="507"/>
      <c r="R95" s="279"/>
      <c r="S95" s="279"/>
      <c r="T95" s="279"/>
      <c r="U95" s="267"/>
      <c r="V95" s="250">
        <f t="shared" si="1"/>
        <v>1</v>
      </c>
    </row>
    <row r="96" spans="1:22" s="281" customFormat="1" ht="6.75" customHeight="1">
      <c r="H96" s="282"/>
      <c r="J96" s="283"/>
      <c r="Q96" s="277"/>
      <c r="S96" s="279"/>
      <c r="V96" s="250">
        <f t="shared" si="2"/>
        <v>1</v>
      </c>
    </row>
    <row r="97" spans="1:22" ht="15" customHeight="1">
      <c r="A97" s="195" t="e">
        <f>IF(V97&gt;0,A95+1,A95+0)</f>
        <v>#REF!</v>
      </c>
      <c r="B97" s="506" t="s">
        <v>246</v>
      </c>
      <c r="C97" s="506"/>
      <c r="D97" s="506"/>
      <c r="E97" s="506"/>
      <c r="F97" s="506"/>
      <c r="G97" s="506"/>
      <c r="H97" s="506"/>
      <c r="I97" s="506"/>
      <c r="J97" s="506"/>
      <c r="L97" s="280"/>
      <c r="O97" s="284"/>
      <c r="P97" s="285"/>
      <c r="Q97" s="285"/>
      <c r="R97" s="279"/>
      <c r="S97" s="279"/>
      <c r="T97" s="279"/>
      <c r="U97" s="267"/>
      <c r="V97" s="286" t="e">
        <f>SUM(V98:V102)</f>
        <v>#REF!</v>
      </c>
    </row>
    <row r="98" spans="1:22" s="287" customFormat="1" ht="12.75" hidden="1" customHeight="1">
      <c r="A98" s="281"/>
      <c r="B98" s="294" t="s">
        <v>361</v>
      </c>
      <c r="C98" s="493" t="s">
        <v>610</v>
      </c>
      <c r="D98" s="493"/>
      <c r="E98" s="493"/>
      <c r="F98" s="493"/>
      <c r="G98" s="493"/>
      <c r="H98" s="493"/>
      <c r="I98" s="493"/>
      <c r="J98" s="493"/>
      <c r="L98" s="280" t="s">
        <v>450</v>
      </c>
      <c r="O98" s="510"/>
      <c r="P98" s="510"/>
      <c r="Q98" s="510"/>
      <c r="S98" s="279"/>
      <c r="T98" s="290"/>
      <c r="V98" s="250">
        <f t="shared" ref="V98:V109" si="3">IF(O98="",0,1)</f>
        <v>0</v>
      </c>
    </row>
    <row r="99" spans="1:22" s="281" customFormat="1" ht="15" customHeight="1">
      <c r="B99" s="294" t="s">
        <v>361</v>
      </c>
      <c r="C99" s="511" t="s">
        <v>611</v>
      </c>
      <c r="D99" s="511"/>
      <c r="E99" s="511"/>
      <c r="F99" s="511"/>
      <c r="G99" s="511"/>
      <c r="H99" s="511"/>
      <c r="I99" s="511"/>
      <c r="J99" s="511"/>
      <c r="L99" s="280" t="s">
        <v>450</v>
      </c>
      <c r="O99" s="510" t="e">
        <f>Predmjer!#REF!</f>
        <v>#REF!</v>
      </c>
      <c r="P99" s="510"/>
      <c r="Q99" s="510"/>
      <c r="R99" s="279"/>
      <c r="S99" s="279"/>
      <c r="T99" s="279"/>
      <c r="U99" s="295"/>
      <c r="V99" s="250" t="e">
        <f t="shared" si="3"/>
        <v>#REF!</v>
      </c>
    </row>
    <row r="100" spans="1:22" s="281" customFormat="1" ht="15" customHeight="1">
      <c r="B100" s="294" t="s">
        <v>361</v>
      </c>
      <c r="C100" s="511" t="s">
        <v>612</v>
      </c>
      <c r="D100" s="511"/>
      <c r="E100" s="511"/>
      <c r="F100" s="511"/>
      <c r="G100" s="511"/>
      <c r="H100" s="511"/>
      <c r="I100" s="511"/>
      <c r="J100" s="511"/>
      <c r="L100" s="280" t="s">
        <v>450</v>
      </c>
      <c r="O100" s="510">
        <f>Predmjer!P295</f>
        <v>20</v>
      </c>
      <c r="P100" s="510"/>
      <c r="Q100" s="510"/>
      <c r="R100" s="279"/>
      <c r="S100" s="279"/>
      <c r="T100" s="279"/>
      <c r="U100" s="295"/>
      <c r="V100" s="250">
        <f t="shared" si="3"/>
        <v>1</v>
      </c>
    </row>
    <row r="101" spans="1:22" s="281" customFormat="1" ht="15" customHeight="1">
      <c r="B101" s="294" t="s">
        <v>361</v>
      </c>
      <c r="C101" s="511" t="s">
        <v>613</v>
      </c>
      <c r="D101" s="511"/>
      <c r="E101" s="511"/>
      <c r="F101" s="511"/>
      <c r="G101" s="511"/>
      <c r="H101" s="511"/>
      <c r="I101" s="511"/>
      <c r="J101" s="511"/>
      <c r="L101" s="280" t="s">
        <v>450</v>
      </c>
      <c r="O101" s="510">
        <f>Predmjer!P296</f>
        <v>30</v>
      </c>
      <c r="P101" s="510"/>
      <c r="Q101" s="510"/>
      <c r="R101" s="279"/>
      <c r="S101" s="279"/>
      <c r="T101" s="279"/>
      <c r="U101" s="295"/>
      <c r="V101" s="250">
        <f t="shared" si="3"/>
        <v>1</v>
      </c>
    </row>
    <row r="102" spans="1:22" s="281" customFormat="1" ht="15" customHeight="1">
      <c r="B102" s="294" t="s">
        <v>361</v>
      </c>
      <c r="C102" s="493" t="s">
        <v>484</v>
      </c>
      <c r="D102" s="493"/>
      <c r="E102" s="493"/>
      <c r="F102" s="493"/>
      <c r="G102" s="493"/>
      <c r="H102" s="493"/>
      <c r="I102" s="493"/>
      <c r="J102" s="493"/>
      <c r="L102" s="280" t="s">
        <v>485</v>
      </c>
      <c r="O102" s="514">
        <v>12</v>
      </c>
      <c r="P102" s="514"/>
      <c r="Q102" s="514"/>
      <c r="R102" s="279"/>
      <c r="S102" s="279"/>
      <c r="T102" s="279"/>
      <c r="U102" s="295"/>
      <c r="V102" s="250">
        <f t="shared" si="3"/>
        <v>1</v>
      </c>
    </row>
    <row r="103" spans="1:22" s="281" customFormat="1" ht="6.75" customHeight="1">
      <c r="H103" s="282"/>
      <c r="J103" s="283"/>
      <c r="Q103" s="277"/>
      <c r="S103" s="279"/>
      <c r="V103" s="250" t="e">
        <f>IF(V97="",0,1)</f>
        <v>#REF!</v>
      </c>
    </row>
    <row r="104" spans="1:22" s="281" customFormat="1" ht="15" customHeight="1">
      <c r="A104" s="195" t="e">
        <f>IF(V104&gt;0,A97+1,A97+0)</f>
        <v>#REF!</v>
      </c>
      <c r="B104" s="508" t="s">
        <v>489</v>
      </c>
      <c r="C104" s="508"/>
      <c r="D104" s="508"/>
      <c r="E104" s="508"/>
      <c r="F104" s="508"/>
      <c r="G104" s="508"/>
      <c r="H104" s="508"/>
      <c r="I104" s="508"/>
      <c r="J104" s="508"/>
      <c r="L104" s="280"/>
      <c r="Q104" s="284"/>
      <c r="S104" s="279"/>
      <c r="V104" s="286">
        <f>SUM(V105:V109)</f>
        <v>4</v>
      </c>
    </row>
    <row r="105" spans="1:22" s="281" customFormat="1" ht="15" customHeight="1">
      <c r="B105" s="295" t="s">
        <v>361</v>
      </c>
      <c r="C105" s="512" t="s">
        <v>615</v>
      </c>
      <c r="D105" s="512"/>
      <c r="E105" s="512"/>
      <c r="F105" s="512"/>
      <c r="G105" s="512"/>
      <c r="H105" s="512"/>
      <c r="I105" s="512"/>
      <c r="J105" s="512"/>
      <c r="L105" s="280" t="s">
        <v>485</v>
      </c>
      <c r="O105" s="513">
        <v>2</v>
      </c>
      <c r="P105" s="513"/>
      <c r="Q105" s="513"/>
      <c r="R105" s="279"/>
      <c r="S105" s="279"/>
      <c r="T105" s="279"/>
      <c r="V105" s="250">
        <f t="shared" si="3"/>
        <v>1</v>
      </c>
    </row>
    <row r="106" spans="1:22" s="281" customFormat="1" ht="12.75" hidden="1" customHeight="1">
      <c r="B106" s="295" t="s">
        <v>361</v>
      </c>
      <c r="C106" s="512" t="s">
        <v>247</v>
      </c>
      <c r="D106" s="512"/>
      <c r="E106" s="512"/>
      <c r="F106" s="512"/>
      <c r="G106" s="512"/>
      <c r="H106" s="512"/>
      <c r="I106" s="512"/>
      <c r="J106" s="512"/>
      <c r="L106" s="280" t="s">
        <v>485</v>
      </c>
      <c r="O106" s="513"/>
      <c r="P106" s="513"/>
      <c r="Q106" s="513"/>
      <c r="R106" s="279"/>
      <c r="S106" s="279"/>
      <c r="T106" s="279"/>
      <c r="V106" s="250">
        <f t="shared" si="3"/>
        <v>0</v>
      </c>
    </row>
    <row r="107" spans="1:22" s="281" customFormat="1" ht="15" customHeight="1">
      <c r="B107" s="295" t="s">
        <v>361</v>
      </c>
      <c r="C107" s="512" t="s">
        <v>492</v>
      </c>
      <c r="D107" s="512"/>
      <c r="E107" s="512"/>
      <c r="F107" s="512"/>
      <c r="G107" s="512"/>
      <c r="H107" s="512"/>
      <c r="I107" s="512"/>
      <c r="J107" s="512"/>
      <c r="L107" s="280" t="s">
        <v>485</v>
      </c>
      <c r="O107" s="513">
        <v>2</v>
      </c>
      <c r="P107" s="513"/>
      <c r="Q107" s="513"/>
      <c r="R107" s="279"/>
      <c r="S107" s="279"/>
      <c r="T107" s="279"/>
      <c r="V107" s="250">
        <f t="shared" si="3"/>
        <v>1</v>
      </c>
    </row>
    <row r="108" spans="1:22" s="281" customFormat="1" ht="15" customHeight="1">
      <c r="B108" s="295" t="s">
        <v>361</v>
      </c>
      <c r="C108" s="512" t="s">
        <v>493</v>
      </c>
      <c r="D108" s="512"/>
      <c r="E108" s="512"/>
      <c r="F108" s="512"/>
      <c r="G108" s="512"/>
      <c r="H108" s="512"/>
      <c r="I108" s="512"/>
      <c r="J108" s="512"/>
      <c r="L108" s="280" t="s">
        <v>485</v>
      </c>
      <c r="O108" s="513">
        <v>2</v>
      </c>
      <c r="P108" s="513"/>
      <c r="Q108" s="513"/>
      <c r="R108" s="279"/>
      <c r="S108" s="279"/>
      <c r="T108" s="279"/>
      <c r="V108" s="250">
        <f t="shared" si="3"/>
        <v>1</v>
      </c>
    </row>
    <row r="109" spans="1:22" s="281" customFormat="1" ht="15" customHeight="1">
      <c r="B109" s="295" t="s">
        <v>361</v>
      </c>
      <c r="C109" s="512" t="s">
        <v>616</v>
      </c>
      <c r="D109" s="512"/>
      <c r="E109" s="512"/>
      <c r="F109" s="512"/>
      <c r="G109" s="512"/>
      <c r="H109" s="512"/>
      <c r="I109" s="512"/>
      <c r="J109" s="512"/>
      <c r="L109" s="280" t="s">
        <v>485</v>
      </c>
      <c r="O109" s="513">
        <v>1</v>
      </c>
      <c r="P109" s="513"/>
      <c r="Q109" s="513"/>
      <c r="R109" s="279"/>
      <c r="S109" s="279"/>
      <c r="T109" s="279"/>
      <c r="V109" s="250">
        <f t="shared" si="3"/>
        <v>1</v>
      </c>
    </row>
    <row r="110" spans="1:22" s="281" customFormat="1" ht="6.95" customHeight="1">
      <c r="H110" s="282"/>
      <c r="J110" s="283"/>
      <c r="Q110" s="187"/>
      <c r="S110" s="279"/>
      <c r="V110" s="250">
        <f>IF(V104="",0,1)</f>
        <v>1</v>
      </c>
    </row>
    <row r="111" spans="1:22" s="281" customFormat="1" ht="24.95" customHeight="1">
      <c r="A111" s="195" t="e">
        <f>IF(O111&gt;0,A104+1,A104+0)</f>
        <v>#REF!</v>
      </c>
      <c r="B111" s="506" t="s">
        <v>248</v>
      </c>
      <c r="C111" s="506"/>
      <c r="D111" s="506"/>
      <c r="E111" s="506"/>
      <c r="F111" s="506"/>
      <c r="G111" s="506"/>
      <c r="H111" s="506"/>
      <c r="I111" s="506"/>
      <c r="J111" s="506"/>
      <c r="L111" s="280" t="s">
        <v>485</v>
      </c>
      <c r="O111" s="513">
        <v>1</v>
      </c>
      <c r="P111" s="513"/>
      <c r="Q111" s="513"/>
      <c r="R111" s="279"/>
      <c r="S111" s="279"/>
      <c r="T111" s="279"/>
      <c r="V111" s="250">
        <f t="shared" ref="V111:V125" si="4">IF(O111="",0,1)</f>
        <v>1</v>
      </c>
    </row>
    <row r="112" spans="1:22" s="281" customFormat="1" ht="6.75" customHeight="1">
      <c r="H112" s="282"/>
      <c r="J112" s="283"/>
      <c r="Q112" s="187"/>
      <c r="S112" s="279"/>
      <c r="V112" s="250">
        <f t="shared" ref="V112:V126" si="5">IF(O111="",0,1)</f>
        <v>1</v>
      </c>
    </row>
    <row r="113" spans="1:22" s="281" customFormat="1" ht="24.95" customHeight="1">
      <c r="A113" s="195" t="e">
        <f t="shared" ref="A113:A125" si="6">IF(O113&gt;0,A111+1,A111+0)</f>
        <v>#REF!</v>
      </c>
      <c r="B113" s="422" t="s">
        <v>617</v>
      </c>
      <c r="C113" s="422"/>
      <c r="D113" s="422"/>
      <c r="E113" s="422"/>
      <c r="F113" s="422"/>
      <c r="G113" s="422"/>
      <c r="H113" s="422"/>
      <c r="I113" s="422"/>
      <c r="J113" s="422"/>
      <c r="L113" s="280" t="s">
        <v>485</v>
      </c>
      <c r="O113" s="513">
        <v>2</v>
      </c>
      <c r="P113" s="513"/>
      <c r="Q113" s="513"/>
      <c r="R113" s="279"/>
      <c r="S113" s="279"/>
      <c r="T113" s="279"/>
      <c r="V113" s="250">
        <f t="shared" si="4"/>
        <v>1</v>
      </c>
    </row>
    <row r="114" spans="1:22" s="281" customFormat="1" ht="6.75" customHeight="1">
      <c r="B114" s="3"/>
      <c r="C114" s="3"/>
      <c r="D114" s="3"/>
      <c r="E114" s="3"/>
      <c r="F114" s="3"/>
      <c r="G114" s="3"/>
      <c r="H114" s="59"/>
      <c r="I114" s="3"/>
      <c r="J114" s="3"/>
      <c r="Q114" s="187"/>
      <c r="S114" s="279"/>
      <c r="V114" s="250">
        <f t="shared" si="5"/>
        <v>1</v>
      </c>
    </row>
    <row r="115" spans="1:22" s="281" customFormat="1" ht="24.95" customHeight="1">
      <c r="A115" s="195" t="e">
        <f t="shared" si="6"/>
        <v>#REF!</v>
      </c>
      <c r="B115" s="422" t="s">
        <v>497</v>
      </c>
      <c r="C115" s="422"/>
      <c r="D115" s="422"/>
      <c r="E115" s="422"/>
      <c r="F115" s="422"/>
      <c r="G115" s="422"/>
      <c r="H115" s="422"/>
      <c r="I115" s="422"/>
      <c r="J115" s="422"/>
      <c r="L115" s="280" t="s">
        <v>485</v>
      </c>
      <c r="O115" s="513">
        <v>1</v>
      </c>
      <c r="P115" s="513"/>
      <c r="Q115" s="513"/>
      <c r="R115" s="279"/>
      <c r="S115" s="279"/>
      <c r="T115" s="279"/>
      <c r="V115" s="250">
        <f t="shared" si="4"/>
        <v>1</v>
      </c>
    </row>
    <row r="116" spans="1:22" s="281" customFormat="1" ht="6.75" customHeight="1">
      <c r="B116" s="3"/>
      <c r="C116" s="3"/>
      <c r="D116" s="3"/>
      <c r="E116" s="3"/>
      <c r="F116" s="3"/>
      <c r="G116" s="3"/>
      <c r="H116" s="59"/>
      <c r="I116" s="3"/>
      <c r="J116" s="3"/>
      <c r="Q116" s="187"/>
      <c r="S116" s="279"/>
      <c r="V116" s="250">
        <f t="shared" si="5"/>
        <v>1</v>
      </c>
    </row>
    <row r="117" spans="1:22" s="281" customFormat="1" ht="24.95" customHeight="1">
      <c r="A117" s="195" t="e">
        <f t="shared" si="6"/>
        <v>#REF!</v>
      </c>
      <c r="B117" s="422" t="s">
        <v>498</v>
      </c>
      <c r="C117" s="422"/>
      <c r="D117" s="422"/>
      <c r="E117" s="422"/>
      <c r="F117" s="422"/>
      <c r="G117" s="422"/>
      <c r="H117" s="422"/>
      <c r="I117" s="422"/>
      <c r="J117" s="422"/>
      <c r="L117" s="280" t="s">
        <v>485</v>
      </c>
      <c r="O117" s="513">
        <v>2</v>
      </c>
      <c r="P117" s="513"/>
      <c r="Q117" s="513"/>
      <c r="R117" s="279"/>
      <c r="S117" s="279"/>
      <c r="T117" s="279"/>
      <c r="V117" s="250">
        <f t="shared" si="4"/>
        <v>1</v>
      </c>
    </row>
    <row r="118" spans="1:22" s="281" customFormat="1" ht="6.75" customHeight="1">
      <c r="B118" s="3"/>
      <c r="C118" s="3"/>
      <c r="D118" s="3"/>
      <c r="E118" s="3"/>
      <c r="F118" s="3"/>
      <c r="G118" s="3"/>
      <c r="H118" s="59"/>
      <c r="I118" s="3"/>
      <c r="J118" s="3"/>
      <c r="Q118" s="187"/>
      <c r="S118" s="279"/>
      <c r="V118" s="250">
        <f t="shared" si="5"/>
        <v>1</v>
      </c>
    </row>
    <row r="119" spans="1:22" s="281" customFormat="1" ht="15" customHeight="1">
      <c r="A119" s="195" t="e">
        <f t="shared" si="6"/>
        <v>#REF!</v>
      </c>
      <c r="B119" s="422" t="s">
        <v>618</v>
      </c>
      <c r="C119" s="422"/>
      <c r="D119" s="422"/>
      <c r="E119" s="422"/>
      <c r="F119" s="422"/>
      <c r="G119" s="422"/>
      <c r="H119" s="422"/>
      <c r="I119" s="422"/>
      <c r="J119" s="422"/>
      <c r="L119" s="280" t="s">
        <v>485</v>
      </c>
      <c r="O119" s="513">
        <v>2</v>
      </c>
      <c r="P119" s="513"/>
      <c r="Q119" s="513"/>
      <c r="R119" s="279"/>
      <c r="S119" s="279"/>
      <c r="T119" s="279"/>
      <c r="V119" s="250">
        <f t="shared" si="4"/>
        <v>1</v>
      </c>
    </row>
    <row r="120" spans="1:22" s="281" customFormat="1" ht="6.75" customHeight="1">
      <c r="B120" s="3"/>
      <c r="C120" s="3"/>
      <c r="D120" s="3"/>
      <c r="E120" s="3"/>
      <c r="F120" s="3"/>
      <c r="G120" s="3"/>
      <c r="H120" s="59"/>
      <c r="I120" s="3"/>
      <c r="J120" s="3"/>
      <c r="Q120" s="187"/>
      <c r="S120" s="279"/>
      <c r="V120" s="250">
        <f t="shared" si="5"/>
        <v>1</v>
      </c>
    </row>
    <row r="121" spans="1:22" s="281" customFormat="1" ht="12.75" hidden="1" customHeight="1">
      <c r="A121" s="195" t="e">
        <f t="shared" si="6"/>
        <v>#REF!</v>
      </c>
      <c r="B121" s="422" t="s">
        <v>499</v>
      </c>
      <c r="C121" s="422"/>
      <c r="D121" s="422"/>
      <c r="E121" s="422"/>
      <c r="F121" s="422"/>
      <c r="G121" s="422"/>
      <c r="H121" s="422"/>
      <c r="I121" s="422"/>
      <c r="J121" s="422"/>
      <c r="L121" s="280" t="s">
        <v>485</v>
      </c>
      <c r="O121" s="513"/>
      <c r="P121" s="513"/>
      <c r="Q121" s="513"/>
      <c r="R121" s="279"/>
      <c r="S121" s="279"/>
      <c r="T121" s="279"/>
      <c r="V121" s="250">
        <f t="shared" si="4"/>
        <v>0</v>
      </c>
    </row>
    <row r="122" spans="1:22" s="281" customFormat="1" ht="12.75" hidden="1" customHeight="1">
      <c r="B122" s="3"/>
      <c r="C122" s="3"/>
      <c r="D122" s="3"/>
      <c r="E122" s="3"/>
      <c r="F122" s="3"/>
      <c r="G122" s="3"/>
      <c r="H122" s="59"/>
      <c r="I122" s="3"/>
      <c r="J122" s="3"/>
      <c r="Q122" s="187"/>
      <c r="S122" s="279"/>
      <c r="V122" s="250">
        <f t="shared" si="5"/>
        <v>0</v>
      </c>
    </row>
    <row r="123" spans="1:22" s="281" customFormat="1" ht="12.75" hidden="1" customHeight="1">
      <c r="A123" s="195" t="e">
        <f t="shared" si="6"/>
        <v>#REF!</v>
      </c>
      <c r="B123" s="422" t="s">
        <v>619</v>
      </c>
      <c r="C123" s="422"/>
      <c r="D123" s="422"/>
      <c r="E123" s="422"/>
      <c r="F123" s="422"/>
      <c r="G123" s="422"/>
      <c r="H123" s="422"/>
      <c r="I123" s="422"/>
      <c r="J123" s="422"/>
      <c r="L123" s="280" t="s">
        <v>485</v>
      </c>
      <c r="O123" s="513"/>
      <c r="P123" s="513"/>
      <c r="Q123" s="513"/>
      <c r="R123" s="279"/>
      <c r="S123" s="279"/>
      <c r="T123" s="279"/>
      <c r="V123" s="250">
        <f t="shared" si="4"/>
        <v>0</v>
      </c>
    </row>
    <row r="124" spans="1:22" s="281" customFormat="1" ht="12.75" hidden="1" customHeight="1">
      <c r="B124" s="3"/>
      <c r="C124" s="3"/>
      <c r="D124" s="3"/>
      <c r="E124" s="3"/>
      <c r="F124" s="3"/>
      <c r="G124" s="3"/>
      <c r="H124" s="59"/>
      <c r="I124" s="3"/>
      <c r="J124" s="3"/>
      <c r="Q124" s="187"/>
      <c r="S124" s="279"/>
      <c r="V124" s="250">
        <f t="shared" si="5"/>
        <v>0</v>
      </c>
    </row>
    <row r="125" spans="1:22" s="281" customFormat="1" ht="24.95" customHeight="1">
      <c r="A125" s="195" t="e">
        <f t="shared" si="6"/>
        <v>#REF!</v>
      </c>
      <c r="B125" s="422" t="s">
        <v>620</v>
      </c>
      <c r="C125" s="422"/>
      <c r="D125" s="422"/>
      <c r="E125" s="422"/>
      <c r="F125" s="422"/>
      <c r="G125" s="422"/>
      <c r="H125" s="422"/>
      <c r="I125" s="422"/>
      <c r="J125" s="422"/>
      <c r="L125" s="280" t="s">
        <v>485</v>
      </c>
      <c r="O125" s="513" t="e">
        <f>Predmjer!#REF!</f>
        <v>#REF!</v>
      </c>
      <c r="P125" s="513"/>
      <c r="Q125" s="513"/>
      <c r="R125" s="279"/>
      <c r="S125" s="279"/>
      <c r="T125" s="279"/>
      <c r="V125" s="250" t="e">
        <f t="shared" si="4"/>
        <v>#REF!</v>
      </c>
    </row>
    <row r="126" spans="1:22" s="287" customFormat="1" ht="12" customHeight="1">
      <c r="A126" s="281"/>
      <c r="B126" s="290"/>
      <c r="C126" s="292"/>
      <c r="D126" s="289"/>
      <c r="H126" s="289"/>
      <c r="L126" s="292"/>
      <c r="O126" s="281"/>
      <c r="P126" s="281"/>
      <c r="Q126" s="187"/>
      <c r="S126" s="279"/>
      <c r="T126" s="290"/>
      <c r="V126" s="250" t="e">
        <f t="shared" si="5"/>
        <v>#REF!</v>
      </c>
    </row>
    <row r="127" spans="1:22" ht="75" customHeight="1">
      <c r="A127" s="195" t="e">
        <f>IF(V127&gt;0,A125+1,A125+0)</f>
        <v>#REF!</v>
      </c>
      <c r="B127" s="508" t="s">
        <v>249</v>
      </c>
      <c r="C127" s="508"/>
      <c r="D127" s="508"/>
      <c r="E127" s="508"/>
      <c r="F127" s="508"/>
      <c r="G127" s="508"/>
      <c r="H127" s="508"/>
      <c r="I127" s="508"/>
      <c r="J127" s="508"/>
      <c r="O127" s="277"/>
      <c r="S127" s="279"/>
      <c r="T127" s="180"/>
      <c r="U127" s="267"/>
      <c r="V127" s="286">
        <f>SUM(V128:V130)</f>
        <v>2</v>
      </c>
    </row>
    <row r="128" spans="1:22" s="281" customFormat="1" ht="12.75" hidden="1" customHeight="1">
      <c r="B128" s="294" t="s">
        <v>361</v>
      </c>
      <c r="C128" s="511" t="s">
        <v>503</v>
      </c>
      <c r="D128" s="511"/>
      <c r="E128" s="511"/>
      <c r="F128" s="511"/>
      <c r="G128" s="511"/>
      <c r="H128" s="511"/>
      <c r="I128" s="511"/>
      <c r="J128" s="511"/>
      <c r="L128" s="280" t="s">
        <v>450</v>
      </c>
      <c r="O128" s="510"/>
      <c r="P128" s="510"/>
      <c r="Q128" s="510"/>
      <c r="R128" s="279"/>
      <c r="S128" s="279"/>
      <c r="T128" s="279"/>
      <c r="U128" s="295"/>
      <c r="V128" s="250">
        <f>IF(O128="",0,1)</f>
        <v>0</v>
      </c>
    </row>
    <row r="129" spans="1:22" s="281" customFormat="1" ht="24.95" customHeight="1">
      <c r="B129" s="294" t="s">
        <v>361</v>
      </c>
      <c r="C129" s="511" t="s">
        <v>504</v>
      </c>
      <c r="D129" s="511"/>
      <c r="E129" s="511"/>
      <c r="F129" s="511"/>
      <c r="G129" s="511"/>
      <c r="H129" s="511"/>
      <c r="I129" s="511"/>
      <c r="J129" s="511"/>
      <c r="L129" s="280" t="s">
        <v>450</v>
      </c>
      <c r="O129" s="510">
        <f>Predmjer!P326</f>
        <v>120</v>
      </c>
      <c r="P129" s="510"/>
      <c r="Q129" s="510"/>
      <c r="R129" s="279"/>
      <c r="S129" s="279"/>
      <c r="T129" s="279"/>
      <c r="U129" s="295"/>
      <c r="V129" s="250">
        <f>IF(O129="",0,1)</f>
        <v>1</v>
      </c>
    </row>
    <row r="130" spans="1:22" s="281" customFormat="1" ht="39.950000000000003" customHeight="1">
      <c r="B130" s="294" t="s">
        <v>361</v>
      </c>
      <c r="C130" s="511" t="s">
        <v>505</v>
      </c>
      <c r="D130" s="511"/>
      <c r="E130" s="511"/>
      <c r="F130" s="511"/>
      <c r="G130" s="511"/>
      <c r="H130" s="511"/>
      <c r="I130" s="511"/>
      <c r="J130" s="511"/>
      <c r="L130" s="280" t="s">
        <v>450</v>
      </c>
      <c r="O130" s="510">
        <v>15</v>
      </c>
      <c r="P130" s="510"/>
      <c r="Q130" s="510"/>
      <c r="R130" s="279"/>
      <c r="S130" s="279"/>
      <c r="T130" s="279"/>
      <c r="U130" s="295"/>
      <c r="V130" s="250">
        <f>IF(O130="",0,1)</f>
        <v>1</v>
      </c>
    </row>
    <row r="131" spans="1:22" s="281" customFormat="1" ht="24.95" customHeight="1">
      <c r="B131" s="294" t="s">
        <v>361</v>
      </c>
      <c r="C131" s="511" t="s">
        <v>506</v>
      </c>
      <c r="D131" s="511"/>
      <c r="E131" s="511"/>
      <c r="F131" s="511"/>
      <c r="G131" s="511"/>
      <c r="H131" s="511"/>
      <c r="I131" s="511"/>
      <c r="J131" s="511"/>
      <c r="L131" s="280"/>
      <c r="Q131" s="296"/>
      <c r="S131" s="279"/>
      <c r="U131" s="295"/>
      <c r="V131" s="286">
        <f>SUM(V132:V136)</f>
        <v>4</v>
      </c>
    </row>
    <row r="132" spans="1:22" s="281" customFormat="1" ht="13.5" customHeight="1">
      <c r="C132" s="294" t="s">
        <v>361</v>
      </c>
      <c r="D132" s="511" t="s">
        <v>507</v>
      </c>
      <c r="E132" s="511"/>
      <c r="F132" s="511"/>
      <c r="G132" s="511"/>
      <c r="H132" s="511"/>
      <c r="I132" s="511"/>
      <c r="J132" s="511"/>
      <c r="L132" s="280" t="s">
        <v>450</v>
      </c>
      <c r="O132" s="510">
        <v>8</v>
      </c>
      <c r="P132" s="510"/>
      <c r="Q132" s="510"/>
      <c r="R132" s="279"/>
      <c r="S132" s="279"/>
      <c r="T132" s="279"/>
      <c r="U132" s="295"/>
      <c r="V132" s="250">
        <f>IF(O132="",0,1)</f>
        <v>1</v>
      </c>
    </row>
    <row r="133" spans="1:22" s="281" customFormat="1" ht="13.5" customHeight="1">
      <c r="C133" s="294" t="s">
        <v>361</v>
      </c>
      <c r="D133" s="511" t="s">
        <v>508</v>
      </c>
      <c r="E133" s="511"/>
      <c r="F133" s="511"/>
      <c r="G133" s="511"/>
      <c r="H133" s="511"/>
      <c r="I133" s="511"/>
      <c r="J133" s="511"/>
      <c r="L133" s="280" t="s">
        <v>450</v>
      </c>
      <c r="O133" s="510">
        <f>Predmjer!P330</f>
        <v>36</v>
      </c>
      <c r="P133" s="510"/>
      <c r="Q133" s="510"/>
      <c r="R133" s="279"/>
      <c r="S133" s="279"/>
      <c r="T133" s="279"/>
      <c r="U133" s="295"/>
      <c r="V133" s="250">
        <f>IF(O133="",0,1)</f>
        <v>1</v>
      </c>
    </row>
    <row r="134" spans="1:22" s="281" customFormat="1" ht="13.5" customHeight="1">
      <c r="C134" s="294" t="s">
        <v>361</v>
      </c>
      <c r="D134" s="511" t="s">
        <v>509</v>
      </c>
      <c r="E134" s="511"/>
      <c r="F134" s="511"/>
      <c r="G134" s="511"/>
      <c r="H134" s="511"/>
      <c r="I134" s="511"/>
      <c r="J134" s="511"/>
      <c r="L134" s="280" t="s">
        <v>450</v>
      </c>
      <c r="O134" s="510">
        <f>Predmjer!P331</f>
        <v>24</v>
      </c>
      <c r="P134" s="510"/>
      <c r="Q134" s="510"/>
      <c r="R134" s="279"/>
      <c r="S134" s="279"/>
      <c r="T134" s="279"/>
      <c r="U134" s="295"/>
      <c r="V134" s="250">
        <f>IF(O134="",0,1)</f>
        <v>1</v>
      </c>
    </row>
    <row r="135" spans="1:22" s="281" customFormat="1" ht="12" customHeight="1">
      <c r="C135" s="294" t="s">
        <v>361</v>
      </c>
      <c r="D135" s="511" t="s">
        <v>510</v>
      </c>
      <c r="E135" s="511"/>
      <c r="F135" s="511"/>
      <c r="G135" s="511"/>
      <c r="H135" s="511"/>
      <c r="I135" s="511"/>
      <c r="J135" s="511"/>
      <c r="L135" s="280" t="s">
        <v>485</v>
      </c>
      <c r="O135" s="515">
        <v>1</v>
      </c>
      <c r="P135" s="515"/>
      <c r="Q135" s="515"/>
      <c r="R135" s="279"/>
      <c r="S135" s="279"/>
      <c r="T135" s="279"/>
      <c r="U135" s="295"/>
      <c r="V135" s="250">
        <f>IF(O135="",0,1)</f>
        <v>1</v>
      </c>
    </row>
    <row r="136" spans="1:22" s="281" customFormat="1" ht="12.75" hidden="1" customHeight="1">
      <c r="C136" s="294" t="s">
        <v>361</v>
      </c>
      <c r="D136" s="511" t="s">
        <v>511</v>
      </c>
      <c r="E136" s="511"/>
      <c r="F136" s="511"/>
      <c r="G136" s="511"/>
      <c r="H136" s="511"/>
      <c r="I136" s="511"/>
      <c r="J136" s="511"/>
      <c r="L136" s="280" t="s">
        <v>485</v>
      </c>
      <c r="O136" s="515"/>
      <c r="P136" s="515"/>
      <c r="Q136" s="515"/>
      <c r="R136" s="279"/>
      <c r="S136" s="279"/>
      <c r="T136" s="279"/>
      <c r="U136" s="295"/>
      <c r="V136" s="250">
        <f>IF(O136="",0,1)</f>
        <v>0</v>
      </c>
    </row>
    <row r="137" spans="1:22" s="281" customFormat="1" ht="6.95" customHeight="1">
      <c r="H137" s="282"/>
      <c r="J137" s="283"/>
      <c r="Q137" s="277"/>
      <c r="S137" s="279"/>
      <c r="V137" s="250">
        <f>IF(V131="",0,1)</f>
        <v>1</v>
      </c>
    </row>
    <row r="138" spans="1:22" ht="15" customHeight="1">
      <c r="A138" s="195">
        <v>40</v>
      </c>
      <c r="B138" s="506" t="s">
        <v>250</v>
      </c>
      <c r="C138" s="506"/>
      <c r="D138" s="506"/>
      <c r="E138" s="506"/>
      <c r="F138" s="506"/>
      <c r="G138" s="506"/>
      <c r="H138" s="506"/>
      <c r="I138" s="506"/>
      <c r="J138" s="506"/>
      <c r="L138" s="280"/>
      <c r="O138" s="284"/>
      <c r="P138" s="285"/>
      <c r="Q138" s="285"/>
      <c r="R138" s="279"/>
      <c r="S138" s="279"/>
      <c r="T138" s="279"/>
      <c r="U138" s="267"/>
      <c r="V138" s="286">
        <v>21</v>
      </c>
    </row>
    <row r="139" spans="1:22" s="287" customFormat="1" ht="15" customHeight="1">
      <c r="B139" s="516" t="s">
        <v>251</v>
      </c>
      <c r="C139" s="516"/>
      <c r="D139" s="516"/>
      <c r="E139" s="516"/>
      <c r="F139" s="516"/>
      <c r="G139" s="517" t="s">
        <v>252</v>
      </c>
      <c r="H139" s="517"/>
      <c r="I139" s="517"/>
      <c r="J139" s="517"/>
      <c r="L139" s="280" t="s">
        <v>450</v>
      </c>
      <c r="O139" s="507">
        <v>100</v>
      </c>
      <c r="P139" s="507"/>
      <c r="Q139" s="507"/>
      <c r="S139" s="279"/>
      <c r="T139" s="290"/>
      <c r="V139" s="250">
        <v>1</v>
      </c>
    </row>
    <row r="140" spans="1:22" s="287" customFormat="1" ht="15" customHeight="1">
      <c r="B140" s="516" t="s">
        <v>251</v>
      </c>
      <c r="C140" s="516"/>
      <c r="D140" s="516"/>
      <c r="E140" s="516"/>
      <c r="F140" s="516"/>
      <c r="G140" s="517" t="s">
        <v>253</v>
      </c>
      <c r="H140" s="517"/>
      <c r="I140" s="517"/>
      <c r="J140" s="517"/>
      <c r="L140" s="280" t="s">
        <v>450</v>
      </c>
      <c r="O140" s="507">
        <v>150</v>
      </c>
      <c r="P140" s="507"/>
      <c r="Q140" s="507"/>
      <c r="S140" s="279"/>
      <c r="T140" s="290"/>
      <c r="V140" s="250">
        <v>1</v>
      </c>
    </row>
    <row r="141" spans="1:22" s="287" customFormat="1" ht="15" customHeight="1">
      <c r="B141" s="516" t="s">
        <v>251</v>
      </c>
      <c r="C141" s="516"/>
      <c r="D141" s="516"/>
      <c r="E141" s="516"/>
      <c r="F141" s="516"/>
      <c r="G141" s="517" t="s">
        <v>254</v>
      </c>
      <c r="H141" s="517"/>
      <c r="I141" s="517"/>
      <c r="J141" s="517"/>
      <c r="L141" s="280" t="s">
        <v>450</v>
      </c>
      <c r="O141" s="507">
        <v>50</v>
      </c>
      <c r="P141" s="507"/>
      <c r="Q141" s="507"/>
      <c r="S141" s="279"/>
      <c r="T141" s="290"/>
      <c r="V141" s="250">
        <v>1</v>
      </c>
    </row>
    <row r="142" spans="1:22" s="287" customFormat="1" ht="15" customHeight="1">
      <c r="B142" s="516" t="s">
        <v>251</v>
      </c>
      <c r="C142" s="516"/>
      <c r="D142" s="516"/>
      <c r="E142" s="516"/>
      <c r="F142" s="516"/>
      <c r="G142" s="517" t="s">
        <v>255</v>
      </c>
      <c r="H142" s="517"/>
      <c r="I142" s="517"/>
      <c r="J142" s="517"/>
      <c r="L142" s="280" t="s">
        <v>450</v>
      </c>
      <c r="O142" s="507">
        <v>30</v>
      </c>
      <c r="P142" s="507"/>
      <c r="Q142" s="507"/>
      <c r="S142" s="279"/>
      <c r="T142" s="290"/>
      <c r="V142" s="250">
        <v>1</v>
      </c>
    </row>
    <row r="143" spans="1:22" s="287" customFormat="1" ht="15" customHeight="1">
      <c r="B143" s="516" t="s">
        <v>251</v>
      </c>
      <c r="C143" s="516"/>
      <c r="D143" s="516"/>
      <c r="E143" s="516"/>
      <c r="F143" s="516"/>
      <c r="G143" s="517" t="s">
        <v>256</v>
      </c>
      <c r="H143" s="517"/>
      <c r="I143" s="517"/>
      <c r="J143" s="517"/>
      <c r="L143" s="280" t="s">
        <v>450</v>
      </c>
      <c r="O143" s="507">
        <v>100</v>
      </c>
      <c r="P143" s="507"/>
      <c r="Q143" s="507"/>
      <c r="S143" s="279"/>
      <c r="T143" s="290"/>
      <c r="V143" s="250">
        <v>1</v>
      </c>
    </row>
    <row r="144" spans="1:22" s="287" customFormat="1" ht="15" customHeight="1">
      <c r="B144" s="516" t="s">
        <v>251</v>
      </c>
      <c r="C144" s="516"/>
      <c r="D144" s="516"/>
      <c r="E144" s="516"/>
      <c r="F144" s="516"/>
      <c r="G144" s="517" t="s">
        <v>257</v>
      </c>
      <c r="H144" s="517"/>
      <c r="I144" s="517"/>
      <c r="J144" s="517"/>
      <c r="L144" s="280" t="s">
        <v>450</v>
      </c>
      <c r="O144" s="507">
        <v>10</v>
      </c>
      <c r="P144" s="507"/>
      <c r="Q144" s="507"/>
      <c r="S144" s="279"/>
      <c r="T144" s="290"/>
      <c r="V144" s="250">
        <v>1</v>
      </c>
    </row>
    <row r="145" spans="2:22" s="287" customFormat="1" ht="15" customHeight="1">
      <c r="B145" s="516" t="s">
        <v>251</v>
      </c>
      <c r="C145" s="516"/>
      <c r="D145" s="516"/>
      <c r="E145" s="516"/>
      <c r="F145" s="516"/>
      <c r="G145" s="517" t="s">
        <v>258</v>
      </c>
      <c r="H145" s="517"/>
      <c r="I145" s="517"/>
      <c r="J145" s="517"/>
      <c r="L145" s="280" t="s">
        <v>450</v>
      </c>
      <c r="O145" s="507">
        <v>20</v>
      </c>
      <c r="P145" s="507"/>
      <c r="Q145" s="507"/>
      <c r="S145" s="279"/>
      <c r="T145" s="290"/>
      <c r="V145" s="250">
        <v>1</v>
      </c>
    </row>
    <row r="146" spans="2:22" s="287" customFormat="1" ht="15" customHeight="1">
      <c r="B146" s="516" t="s">
        <v>251</v>
      </c>
      <c r="C146" s="516"/>
      <c r="D146" s="516"/>
      <c r="E146" s="516"/>
      <c r="F146" s="516"/>
      <c r="G146" s="517" t="s">
        <v>259</v>
      </c>
      <c r="H146" s="517"/>
      <c r="I146" s="517"/>
      <c r="J146" s="517"/>
      <c r="L146" s="280" t="s">
        <v>450</v>
      </c>
      <c r="O146" s="507">
        <v>10</v>
      </c>
      <c r="P146" s="507"/>
      <c r="Q146" s="507"/>
      <c r="S146" s="279"/>
      <c r="T146" s="290"/>
      <c r="V146" s="250">
        <v>1</v>
      </c>
    </row>
    <row r="147" spans="2:22" s="287" customFormat="1" ht="15" customHeight="1">
      <c r="B147" s="516" t="s">
        <v>260</v>
      </c>
      <c r="C147" s="516"/>
      <c r="D147" s="516"/>
      <c r="E147" s="516"/>
      <c r="F147" s="516"/>
      <c r="G147" s="517" t="s">
        <v>261</v>
      </c>
      <c r="H147" s="517"/>
      <c r="I147" s="517"/>
      <c r="J147" s="517"/>
      <c r="L147" s="280" t="s">
        <v>485</v>
      </c>
      <c r="O147" s="509">
        <v>10</v>
      </c>
      <c r="P147" s="509"/>
      <c r="Q147" s="509"/>
      <c r="S147" s="279"/>
      <c r="T147" s="290"/>
      <c r="V147" s="250">
        <v>1</v>
      </c>
    </row>
    <row r="148" spans="2:22" s="287" customFormat="1" ht="15" customHeight="1">
      <c r="B148" s="516" t="s">
        <v>260</v>
      </c>
      <c r="C148" s="516"/>
      <c r="D148" s="516"/>
      <c r="E148" s="516"/>
      <c r="F148" s="516"/>
      <c r="G148" s="517" t="s">
        <v>262</v>
      </c>
      <c r="H148" s="517"/>
      <c r="I148" s="517"/>
      <c r="J148" s="517"/>
      <c r="L148" s="280" t="s">
        <v>485</v>
      </c>
      <c r="O148" s="509">
        <v>20</v>
      </c>
      <c r="P148" s="509"/>
      <c r="Q148" s="509"/>
      <c r="S148" s="279"/>
      <c r="T148" s="290"/>
      <c r="V148" s="250">
        <v>1</v>
      </c>
    </row>
    <row r="149" spans="2:22" s="287" customFormat="1" ht="15" customHeight="1">
      <c r="B149" s="516" t="s">
        <v>260</v>
      </c>
      <c r="C149" s="516"/>
      <c r="D149" s="516"/>
      <c r="E149" s="516"/>
      <c r="F149" s="516"/>
      <c r="G149" s="517" t="s">
        <v>263</v>
      </c>
      <c r="H149" s="517"/>
      <c r="I149" s="517"/>
      <c r="J149" s="517"/>
      <c r="L149" s="280" t="s">
        <v>485</v>
      </c>
      <c r="O149" s="509">
        <v>2</v>
      </c>
      <c r="P149" s="509"/>
      <c r="Q149" s="509"/>
      <c r="S149" s="279"/>
      <c r="T149" s="290"/>
      <c r="V149" s="250">
        <v>1</v>
      </c>
    </row>
    <row r="150" spans="2:22" s="287" customFormat="1" ht="15" customHeight="1">
      <c r="B150" s="516" t="s">
        <v>260</v>
      </c>
      <c r="C150" s="516"/>
      <c r="D150" s="516"/>
      <c r="E150" s="516"/>
      <c r="F150" s="516"/>
      <c r="G150" s="517" t="s">
        <v>264</v>
      </c>
      <c r="H150" s="517"/>
      <c r="I150" s="517"/>
      <c r="J150" s="517"/>
      <c r="L150" s="280" t="s">
        <v>485</v>
      </c>
      <c r="O150" s="509">
        <v>5</v>
      </c>
      <c r="P150" s="509"/>
      <c r="Q150" s="509"/>
      <c r="S150" s="279"/>
      <c r="T150" s="290"/>
      <c r="V150" s="250">
        <v>1</v>
      </c>
    </row>
    <row r="151" spans="2:22" s="287" customFormat="1" ht="15" customHeight="1">
      <c r="B151" s="516" t="s">
        <v>260</v>
      </c>
      <c r="C151" s="516"/>
      <c r="D151" s="516"/>
      <c r="E151" s="516"/>
      <c r="F151" s="516"/>
      <c r="G151" s="517" t="s">
        <v>265</v>
      </c>
      <c r="H151" s="517"/>
      <c r="I151" s="517"/>
      <c r="J151" s="517"/>
      <c r="L151" s="280" t="s">
        <v>485</v>
      </c>
      <c r="O151" s="509">
        <v>2</v>
      </c>
      <c r="P151" s="509"/>
      <c r="Q151" s="509"/>
      <c r="S151" s="279"/>
      <c r="T151" s="290"/>
      <c r="V151" s="250">
        <v>1</v>
      </c>
    </row>
    <row r="152" spans="2:22" s="287" customFormat="1" ht="15" customHeight="1">
      <c r="B152" s="516" t="s">
        <v>266</v>
      </c>
      <c r="C152" s="516"/>
      <c r="D152" s="516"/>
      <c r="E152" s="516"/>
      <c r="F152" s="516"/>
      <c r="G152" s="517" t="s">
        <v>267</v>
      </c>
      <c r="H152" s="517"/>
      <c r="I152" s="517"/>
      <c r="J152" s="517"/>
      <c r="L152" s="280" t="s">
        <v>485</v>
      </c>
      <c r="O152" s="509">
        <v>20</v>
      </c>
      <c r="P152" s="509"/>
      <c r="Q152" s="509"/>
      <c r="S152" s="279"/>
      <c r="T152" s="290"/>
      <c r="V152" s="250">
        <v>1</v>
      </c>
    </row>
    <row r="153" spans="2:22" s="287" customFormat="1" ht="15" customHeight="1">
      <c r="B153" s="516" t="s">
        <v>266</v>
      </c>
      <c r="C153" s="516"/>
      <c r="D153" s="516"/>
      <c r="E153" s="516"/>
      <c r="F153" s="516"/>
      <c r="G153" s="517" t="s">
        <v>268</v>
      </c>
      <c r="H153" s="517"/>
      <c r="I153" s="517"/>
      <c r="J153" s="517"/>
      <c r="L153" s="280" t="s">
        <v>485</v>
      </c>
      <c r="O153" s="509">
        <v>2</v>
      </c>
      <c r="P153" s="509"/>
      <c r="Q153" s="509"/>
      <c r="S153" s="279"/>
      <c r="T153" s="290"/>
      <c r="V153" s="250">
        <v>1</v>
      </c>
    </row>
    <row r="154" spans="2:22" s="287" customFormat="1" ht="15" customHeight="1">
      <c r="B154" s="516" t="s">
        <v>266</v>
      </c>
      <c r="C154" s="516"/>
      <c r="D154" s="516"/>
      <c r="E154" s="516"/>
      <c r="F154" s="516"/>
      <c r="G154" s="517" t="s">
        <v>269</v>
      </c>
      <c r="H154" s="517"/>
      <c r="I154" s="517"/>
      <c r="J154" s="517"/>
      <c r="L154" s="280" t="s">
        <v>485</v>
      </c>
      <c r="O154" s="509">
        <v>20</v>
      </c>
      <c r="P154" s="509"/>
      <c r="Q154" s="509"/>
      <c r="S154" s="279"/>
      <c r="T154" s="290"/>
      <c r="V154" s="250">
        <v>1</v>
      </c>
    </row>
    <row r="155" spans="2:22" s="287" customFormat="1" ht="15" customHeight="1">
      <c r="B155" s="516" t="s">
        <v>266</v>
      </c>
      <c r="C155" s="516"/>
      <c r="D155" s="516"/>
      <c r="E155" s="516"/>
      <c r="F155" s="516"/>
      <c r="G155" s="517" t="s">
        <v>270</v>
      </c>
      <c r="H155" s="517"/>
      <c r="I155" s="517"/>
      <c r="J155" s="517"/>
      <c r="L155" s="280" t="s">
        <v>485</v>
      </c>
      <c r="O155" s="509">
        <v>3</v>
      </c>
      <c r="P155" s="509"/>
      <c r="Q155" s="509"/>
      <c r="S155" s="279"/>
      <c r="T155" s="290"/>
      <c r="V155" s="250">
        <v>1</v>
      </c>
    </row>
    <row r="156" spans="2:22" s="287" customFormat="1" ht="15" customHeight="1">
      <c r="B156" s="516" t="s">
        <v>271</v>
      </c>
      <c r="C156" s="516"/>
      <c r="D156" s="516"/>
      <c r="E156" s="516"/>
      <c r="F156" s="516"/>
      <c r="G156" s="517" t="s">
        <v>272</v>
      </c>
      <c r="H156" s="517"/>
      <c r="I156" s="517"/>
      <c r="J156" s="517"/>
      <c r="L156" s="280" t="s">
        <v>485</v>
      </c>
      <c r="O156" s="509">
        <v>1</v>
      </c>
      <c r="P156" s="509"/>
      <c r="Q156" s="509"/>
      <c r="S156" s="279"/>
      <c r="T156" s="290"/>
      <c r="V156" s="250">
        <v>1</v>
      </c>
    </row>
    <row r="157" spans="2:22" s="287" customFormat="1" ht="15" customHeight="1">
      <c r="B157" s="516" t="s">
        <v>273</v>
      </c>
      <c r="C157" s="516"/>
      <c r="D157" s="516"/>
      <c r="E157" s="516"/>
      <c r="F157" s="516"/>
      <c r="G157" s="517" t="s">
        <v>274</v>
      </c>
      <c r="H157" s="517"/>
      <c r="I157" s="517"/>
      <c r="J157" s="517"/>
      <c r="L157" s="280" t="s">
        <v>485</v>
      </c>
      <c r="O157" s="509">
        <v>1</v>
      </c>
      <c r="P157" s="509"/>
      <c r="Q157" s="509"/>
      <c r="S157" s="279"/>
      <c r="T157" s="290"/>
      <c r="V157" s="250">
        <v>1</v>
      </c>
    </row>
    <row r="158" spans="2:22" s="287" customFormat="1" ht="15" customHeight="1">
      <c r="B158" s="516" t="s">
        <v>275</v>
      </c>
      <c r="C158" s="516"/>
      <c r="D158" s="516"/>
      <c r="E158" s="516"/>
      <c r="F158" s="516"/>
      <c r="G158" s="517" t="s">
        <v>276</v>
      </c>
      <c r="H158" s="517"/>
      <c r="I158" s="517"/>
      <c r="J158" s="517"/>
      <c r="L158" s="280" t="s">
        <v>485</v>
      </c>
      <c r="O158" s="509">
        <v>2</v>
      </c>
      <c r="P158" s="509"/>
      <c r="Q158" s="509"/>
      <c r="S158" s="279"/>
      <c r="T158" s="290"/>
      <c r="V158" s="250">
        <v>1</v>
      </c>
    </row>
    <row r="159" spans="2:22" s="287" customFormat="1" ht="15" customHeight="1">
      <c r="B159" s="516" t="s">
        <v>275</v>
      </c>
      <c r="C159" s="516"/>
      <c r="D159" s="516"/>
      <c r="E159" s="516"/>
      <c r="F159" s="516"/>
      <c r="G159" s="517" t="s">
        <v>277</v>
      </c>
      <c r="H159" s="517"/>
      <c r="I159" s="517"/>
      <c r="J159" s="517"/>
      <c r="L159" s="280" t="s">
        <v>485</v>
      </c>
      <c r="O159" s="509">
        <v>2</v>
      </c>
      <c r="P159" s="509"/>
      <c r="Q159" s="509"/>
      <c r="S159" s="279"/>
      <c r="T159" s="290"/>
      <c r="V159" s="250">
        <v>1</v>
      </c>
    </row>
    <row r="160" spans="2:22" s="287" customFormat="1" ht="15" customHeight="1">
      <c r="B160" s="516" t="s">
        <v>278</v>
      </c>
      <c r="C160" s="516"/>
      <c r="D160" s="516"/>
      <c r="E160" s="516"/>
      <c r="F160" s="516"/>
      <c r="G160" s="517" t="s">
        <v>279</v>
      </c>
      <c r="H160" s="517"/>
      <c r="I160" s="517"/>
      <c r="J160" s="517"/>
      <c r="L160" s="280" t="s">
        <v>485</v>
      </c>
      <c r="O160" s="509">
        <v>1</v>
      </c>
      <c r="P160" s="509"/>
      <c r="Q160" s="509"/>
      <c r="S160" s="279"/>
      <c r="T160" s="290"/>
      <c r="V160" s="250">
        <v>1</v>
      </c>
    </row>
    <row r="161" spans="2:22" s="287" customFormat="1" ht="15" customHeight="1">
      <c r="B161" s="516" t="s">
        <v>280</v>
      </c>
      <c r="C161" s="516"/>
      <c r="D161" s="516"/>
      <c r="E161" s="516"/>
      <c r="F161" s="516"/>
      <c r="G161" s="517" t="s">
        <v>281</v>
      </c>
      <c r="H161" s="517"/>
      <c r="I161" s="517"/>
      <c r="J161" s="517"/>
      <c r="L161" s="280" t="s">
        <v>485</v>
      </c>
      <c r="O161" s="509">
        <v>30</v>
      </c>
      <c r="P161" s="509"/>
      <c r="Q161" s="509"/>
      <c r="S161" s="279"/>
      <c r="T161" s="290"/>
      <c r="V161" s="250">
        <v>1</v>
      </c>
    </row>
    <row r="162" spans="2:22" s="287" customFormat="1" ht="15" customHeight="1">
      <c r="B162" s="516" t="s">
        <v>282</v>
      </c>
      <c r="C162" s="516"/>
      <c r="D162" s="516"/>
      <c r="E162" s="516"/>
      <c r="F162" s="516"/>
      <c r="G162" s="517" t="s">
        <v>283</v>
      </c>
      <c r="H162" s="517"/>
      <c r="I162" s="517"/>
      <c r="J162" s="517"/>
      <c r="L162" s="280" t="s">
        <v>485</v>
      </c>
      <c r="O162" s="509">
        <v>15</v>
      </c>
      <c r="P162" s="509"/>
      <c r="Q162" s="509"/>
      <c r="S162" s="279"/>
      <c r="T162" s="290"/>
      <c r="V162" s="250">
        <v>1</v>
      </c>
    </row>
    <row r="163" spans="2:22" s="287" customFormat="1" ht="15" customHeight="1">
      <c r="B163" s="516" t="s">
        <v>284</v>
      </c>
      <c r="C163" s="516"/>
      <c r="D163" s="516"/>
      <c r="E163" s="516"/>
      <c r="F163" s="516"/>
      <c r="G163" s="517" t="s">
        <v>285</v>
      </c>
      <c r="H163" s="517"/>
      <c r="I163" s="517"/>
      <c r="J163" s="517"/>
      <c r="L163" s="280" t="s">
        <v>485</v>
      </c>
      <c r="O163" s="509">
        <v>2</v>
      </c>
      <c r="P163" s="509"/>
      <c r="Q163" s="509"/>
      <c r="S163" s="279"/>
      <c r="T163" s="290"/>
      <c r="V163" s="250">
        <v>1</v>
      </c>
    </row>
    <row r="164" spans="2:22" s="287" customFormat="1" ht="15" customHeight="1">
      <c r="B164" s="516" t="s">
        <v>284</v>
      </c>
      <c r="C164" s="516"/>
      <c r="D164" s="516"/>
      <c r="E164" s="516"/>
      <c r="F164" s="516"/>
      <c r="G164" s="517" t="s">
        <v>286</v>
      </c>
      <c r="H164" s="517"/>
      <c r="I164" s="517"/>
      <c r="J164" s="517"/>
      <c r="L164" s="280" t="s">
        <v>485</v>
      </c>
      <c r="O164" s="509">
        <v>1</v>
      </c>
      <c r="P164" s="509"/>
      <c r="Q164" s="509"/>
      <c r="S164" s="279"/>
      <c r="T164" s="290"/>
      <c r="V164" s="250">
        <v>1</v>
      </c>
    </row>
    <row r="165" spans="2:22" s="287" customFormat="1" ht="15" customHeight="1">
      <c r="B165" s="516" t="s">
        <v>287</v>
      </c>
      <c r="C165" s="516"/>
      <c r="D165" s="516"/>
      <c r="E165" s="516"/>
      <c r="F165" s="516"/>
      <c r="G165" s="517" t="s">
        <v>288</v>
      </c>
      <c r="H165" s="517"/>
      <c r="I165" s="517"/>
      <c r="J165" s="517"/>
      <c r="L165" s="280" t="s">
        <v>485</v>
      </c>
      <c r="O165" s="509">
        <v>15</v>
      </c>
      <c r="P165" s="509"/>
      <c r="Q165" s="509"/>
      <c r="S165" s="279"/>
      <c r="T165" s="290"/>
      <c r="V165" s="250">
        <v>1</v>
      </c>
    </row>
    <row r="166" spans="2:22" s="287" customFormat="1" ht="15" customHeight="1">
      <c r="B166" s="516" t="s">
        <v>287</v>
      </c>
      <c r="C166" s="516"/>
      <c r="D166" s="516"/>
      <c r="E166" s="516"/>
      <c r="F166" s="516"/>
      <c r="G166" s="517" t="s">
        <v>289</v>
      </c>
      <c r="H166" s="517"/>
      <c r="I166" s="517"/>
      <c r="J166" s="517"/>
      <c r="L166" s="280" t="s">
        <v>485</v>
      </c>
      <c r="O166" s="509">
        <v>2</v>
      </c>
      <c r="P166" s="509"/>
      <c r="Q166" s="509"/>
      <c r="S166" s="279"/>
      <c r="T166" s="290"/>
      <c r="V166" s="250">
        <v>1</v>
      </c>
    </row>
    <row r="167" spans="2:22" s="287" customFormat="1" ht="15" customHeight="1">
      <c r="B167" s="516" t="s">
        <v>287</v>
      </c>
      <c r="C167" s="516"/>
      <c r="D167" s="516"/>
      <c r="E167" s="516"/>
      <c r="F167" s="516"/>
      <c r="G167" s="518" t="s">
        <v>290</v>
      </c>
      <c r="H167" s="518"/>
      <c r="I167" s="518"/>
      <c r="J167" s="518"/>
      <c r="L167" s="280" t="s">
        <v>485</v>
      </c>
      <c r="O167" s="509">
        <v>30</v>
      </c>
      <c r="P167" s="509"/>
      <c r="Q167" s="509"/>
      <c r="S167" s="279"/>
      <c r="T167" s="290"/>
      <c r="V167" s="250">
        <v>1</v>
      </c>
    </row>
    <row r="168" spans="2:22" s="287" customFormat="1" ht="15" customHeight="1">
      <c r="B168" s="516" t="s">
        <v>287</v>
      </c>
      <c r="C168" s="516"/>
      <c r="D168" s="516"/>
      <c r="E168" s="516"/>
      <c r="F168" s="516"/>
      <c r="G168" s="518" t="s">
        <v>291</v>
      </c>
      <c r="H168" s="518"/>
      <c r="I168" s="518"/>
      <c r="J168" s="518"/>
      <c r="L168" s="280" t="s">
        <v>485</v>
      </c>
      <c r="O168" s="509">
        <v>100</v>
      </c>
      <c r="P168" s="509"/>
      <c r="Q168" s="509"/>
      <c r="S168" s="279"/>
      <c r="T168" s="290"/>
      <c r="V168" s="250">
        <v>1</v>
      </c>
    </row>
    <row r="169" spans="2:22" s="287" customFormat="1" ht="15" customHeight="1">
      <c r="B169" s="516" t="s">
        <v>292</v>
      </c>
      <c r="C169" s="516"/>
      <c r="D169" s="516"/>
      <c r="E169" s="516"/>
      <c r="F169" s="516"/>
      <c r="G169" s="517" t="s">
        <v>293</v>
      </c>
      <c r="H169" s="517"/>
      <c r="I169" s="517"/>
      <c r="J169" s="517"/>
      <c r="L169" s="280" t="s">
        <v>485</v>
      </c>
      <c r="O169" s="509">
        <v>2</v>
      </c>
      <c r="P169" s="509"/>
      <c r="Q169" s="509"/>
      <c r="S169" s="279"/>
      <c r="T169" s="290"/>
      <c r="V169" s="250">
        <v>1</v>
      </c>
    </row>
    <row r="170" spans="2:22" s="287" customFormat="1" ht="15" customHeight="1">
      <c r="B170" s="516" t="s">
        <v>294</v>
      </c>
      <c r="C170" s="516"/>
      <c r="D170" s="516"/>
      <c r="E170" s="516"/>
      <c r="F170" s="516"/>
      <c r="G170" s="517" t="s">
        <v>295</v>
      </c>
      <c r="H170" s="517"/>
      <c r="I170" s="517"/>
      <c r="J170" s="517"/>
      <c r="L170" s="280" t="s">
        <v>485</v>
      </c>
      <c r="O170" s="509">
        <v>20</v>
      </c>
      <c r="P170" s="509"/>
      <c r="Q170" s="509"/>
      <c r="S170" s="279"/>
      <c r="T170" s="290"/>
      <c r="V170" s="250">
        <v>1</v>
      </c>
    </row>
    <row r="171" spans="2:22" s="287" customFormat="1" ht="15" customHeight="1">
      <c r="B171" s="516" t="s">
        <v>294</v>
      </c>
      <c r="C171" s="516"/>
      <c r="D171" s="516"/>
      <c r="E171" s="516"/>
      <c r="F171" s="516"/>
      <c r="G171" s="517" t="s">
        <v>296</v>
      </c>
      <c r="H171" s="517"/>
      <c r="I171" s="517"/>
      <c r="J171" s="517"/>
      <c r="L171" s="280" t="s">
        <v>485</v>
      </c>
      <c r="O171" s="509">
        <v>10</v>
      </c>
      <c r="P171" s="509"/>
      <c r="Q171" s="509"/>
      <c r="S171" s="279"/>
      <c r="T171" s="290"/>
      <c r="V171" s="250">
        <v>1</v>
      </c>
    </row>
    <row r="172" spans="2:22" s="287" customFormat="1" ht="15" customHeight="1">
      <c r="B172" s="516" t="s">
        <v>294</v>
      </c>
      <c r="C172" s="516"/>
      <c r="D172" s="516"/>
      <c r="E172" s="516"/>
      <c r="F172" s="516"/>
      <c r="G172" s="517" t="s">
        <v>297</v>
      </c>
      <c r="H172" s="517"/>
      <c r="I172" s="517"/>
      <c r="J172" s="517"/>
      <c r="L172" s="280" t="s">
        <v>485</v>
      </c>
      <c r="O172" s="509">
        <v>10</v>
      </c>
      <c r="P172" s="509"/>
      <c r="Q172" s="509"/>
      <c r="S172" s="279"/>
      <c r="T172" s="290"/>
      <c r="V172" s="250">
        <v>1</v>
      </c>
    </row>
    <row r="173" spans="2:22" s="287" customFormat="1" ht="15" customHeight="1">
      <c r="B173" s="516" t="s">
        <v>298</v>
      </c>
      <c r="C173" s="516"/>
      <c r="D173" s="516"/>
      <c r="E173" s="516"/>
      <c r="F173" s="516"/>
      <c r="G173" s="517" t="s">
        <v>299</v>
      </c>
      <c r="H173" s="517"/>
      <c r="I173" s="517"/>
      <c r="J173" s="517"/>
      <c r="L173" s="280" t="s">
        <v>485</v>
      </c>
      <c r="O173" s="509">
        <v>20</v>
      </c>
      <c r="P173" s="509"/>
      <c r="Q173" s="509"/>
      <c r="S173" s="279"/>
      <c r="T173" s="290"/>
      <c r="V173" s="250">
        <v>1</v>
      </c>
    </row>
    <row r="174" spans="2:22" s="287" customFormat="1" ht="15" customHeight="1">
      <c r="B174" s="516" t="s">
        <v>298</v>
      </c>
      <c r="C174" s="516"/>
      <c r="D174" s="516"/>
      <c r="E174" s="516"/>
      <c r="F174" s="516"/>
      <c r="G174" s="517" t="s">
        <v>300</v>
      </c>
      <c r="H174" s="517"/>
      <c r="I174" s="517"/>
      <c r="J174" s="517"/>
      <c r="L174" s="280" t="s">
        <v>485</v>
      </c>
      <c r="O174" s="509">
        <v>5</v>
      </c>
      <c r="P174" s="509"/>
      <c r="Q174" s="509"/>
      <c r="S174" s="279"/>
      <c r="T174" s="290"/>
      <c r="V174" s="250">
        <v>1</v>
      </c>
    </row>
    <row r="175" spans="2:22" s="287" customFormat="1" ht="15" customHeight="1">
      <c r="B175" s="516" t="s">
        <v>301</v>
      </c>
      <c r="C175" s="516"/>
      <c r="D175" s="516"/>
      <c r="E175" s="516"/>
      <c r="F175" s="516"/>
      <c r="G175" s="517"/>
      <c r="H175" s="517"/>
      <c r="I175" s="517"/>
      <c r="J175" s="517"/>
      <c r="L175" s="280" t="s">
        <v>485</v>
      </c>
      <c r="O175" s="509">
        <v>10</v>
      </c>
      <c r="P175" s="509"/>
      <c r="Q175" s="509"/>
      <c r="S175" s="279"/>
      <c r="T175" s="290"/>
      <c r="V175" s="250">
        <v>1</v>
      </c>
    </row>
    <row r="176" spans="2:22" s="287" customFormat="1" ht="15" customHeight="1">
      <c r="B176" s="516" t="s">
        <v>302</v>
      </c>
      <c r="C176" s="516"/>
      <c r="D176" s="516"/>
      <c r="E176" s="516"/>
      <c r="F176" s="516"/>
      <c r="G176" s="517"/>
      <c r="H176" s="517"/>
      <c r="I176" s="517"/>
      <c r="J176" s="517"/>
      <c r="L176" s="280" t="s">
        <v>382</v>
      </c>
      <c r="O176" s="507">
        <v>150</v>
      </c>
      <c r="P176" s="507"/>
      <c r="Q176" s="507"/>
      <c r="S176" s="279"/>
      <c r="T176" s="290"/>
      <c r="V176" s="250">
        <v>1</v>
      </c>
    </row>
    <row r="177" spans="1:3" ht="12.75" hidden="1" customHeight="1"/>
    <row r="178" spans="1:3" ht="12.75" hidden="1" customHeight="1"/>
    <row r="179" spans="1:3" ht="12.75" hidden="1" customHeight="1"/>
    <row r="180" spans="1:3" ht="12.75" hidden="1" customHeight="1">
      <c r="A180" s="289"/>
      <c r="C180" s="291"/>
    </row>
    <row r="181" spans="1:3" ht="12.75" hidden="1" customHeight="1"/>
    <row r="182" spans="1:3" ht="12.75" hidden="1" customHeight="1"/>
    <row r="183" spans="1:3" ht="12.75" hidden="1" customHeight="1"/>
    <row r="184" spans="1:3" ht="12.75" hidden="1" customHeight="1"/>
    <row r="185" spans="1:3" ht="12.75" hidden="1" customHeight="1"/>
    <row r="186" spans="1:3" ht="12.75" hidden="1" customHeight="1"/>
    <row r="187" spans="1:3" ht="12.75" hidden="1" customHeight="1"/>
    <row r="188" spans="1:3" ht="12.75" hidden="1" customHeight="1"/>
    <row r="189" spans="1:3" ht="12.75" hidden="1" customHeight="1"/>
    <row r="190" spans="1:3" ht="12.75" hidden="1" customHeight="1"/>
    <row r="191" spans="1:3" ht="12.75" hidden="1" customHeight="1"/>
    <row r="192" spans="1:3" ht="12.75" hidden="1" customHeight="1"/>
    <row r="193" spans="1:3" ht="12.75" hidden="1" customHeight="1"/>
    <row r="194" spans="1:3" ht="12.75" hidden="1" customHeight="1"/>
    <row r="195" spans="1:3" ht="12.75" hidden="1" customHeight="1">
      <c r="A195" s="289"/>
      <c r="C195" s="291"/>
    </row>
    <row r="196" spans="1:3" ht="12.75" hidden="1" customHeight="1"/>
    <row r="197" spans="1:3" ht="12.75" hidden="1" customHeight="1"/>
    <row r="198" spans="1:3" ht="12.75" hidden="1" customHeight="1"/>
    <row r="199" spans="1:3" ht="12.75" hidden="1" customHeight="1"/>
    <row r="200" spans="1:3" ht="12.75" hidden="1" customHeight="1"/>
    <row r="201" spans="1:3" ht="12.75" hidden="1" customHeight="1"/>
    <row r="202" spans="1:3" ht="12.75" hidden="1" customHeight="1"/>
    <row r="203" spans="1:3" ht="12.75" hidden="1" customHeight="1"/>
    <row r="204" spans="1:3" ht="12.75" hidden="1" customHeight="1"/>
    <row r="205" spans="1:3" ht="12.75" hidden="1" customHeight="1"/>
    <row r="206" spans="1:3" ht="12.75" hidden="1" customHeight="1"/>
    <row r="207" spans="1:3" ht="12.75" hidden="1" customHeight="1"/>
    <row r="208" spans="1:3" ht="12.75" hidden="1" customHeight="1"/>
    <row r="209" spans="1:3" ht="12.75" hidden="1" customHeight="1"/>
    <row r="210" spans="1:3" ht="12.75" hidden="1" customHeight="1">
      <c r="A210" s="289"/>
      <c r="C210" s="291"/>
    </row>
    <row r="211" spans="1:3" ht="12.75" hidden="1" customHeight="1"/>
    <row r="212" spans="1:3" ht="12.75" hidden="1" customHeight="1"/>
    <row r="213" spans="1:3" ht="12.75" hidden="1" customHeight="1"/>
    <row r="214" spans="1:3" ht="12.75" hidden="1" customHeight="1"/>
    <row r="215" spans="1:3" ht="12.75" hidden="1" customHeight="1"/>
    <row r="216" spans="1:3" ht="12.75" hidden="1" customHeight="1"/>
    <row r="217" spans="1:3" ht="12.75" hidden="1" customHeight="1"/>
    <row r="218" spans="1:3" ht="12.75" hidden="1" customHeight="1"/>
    <row r="219" spans="1:3" ht="12.75" hidden="1" customHeight="1"/>
    <row r="220" spans="1:3" ht="12.75" hidden="1" customHeight="1"/>
    <row r="221" spans="1:3" ht="12.75" hidden="1" customHeight="1"/>
    <row r="222" spans="1:3" ht="12.75" hidden="1" customHeight="1"/>
    <row r="223" spans="1:3" ht="12.75" hidden="1" customHeight="1"/>
    <row r="224" spans="1:3" ht="12.75" hidden="1" customHeight="1"/>
    <row r="225" spans="1:5" ht="12.75" hidden="1" customHeight="1">
      <c r="B225" s="276"/>
      <c r="C225" s="291"/>
      <c r="D225" s="291"/>
    </row>
    <row r="226" spans="1:5" ht="12.75" hidden="1" customHeight="1"/>
    <row r="227" spans="1:5" ht="12.75" hidden="1" customHeight="1"/>
    <row r="228" spans="1:5" ht="12.75" hidden="1" customHeight="1">
      <c r="E228" s="291"/>
    </row>
    <row r="229" spans="1:5" ht="12.75" hidden="1" customHeight="1">
      <c r="A229" s="297"/>
      <c r="B229" s="276"/>
      <c r="C229" s="291"/>
      <c r="D229" s="291"/>
    </row>
    <row r="230" spans="1:5" ht="12.75" hidden="1" customHeight="1">
      <c r="A230" s="298"/>
      <c r="B230" s="276"/>
      <c r="C230" s="291"/>
      <c r="D230" s="291"/>
    </row>
    <row r="231" spans="1:5" ht="12.75" hidden="1" customHeight="1"/>
    <row r="232" spans="1:5" ht="12.75" hidden="1" customHeight="1">
      <c r="A232" s="289"/>
      <c r="C232" s="291"/>
    </row>
    <row r="233" spans="1:5" ht="12.75" hidden="1" customHeight="1"/>
    <row r="234" spans="1:5" ht="12.75" hidden="1" customHeight="1"/>
    <row r="235" spans="1:5" ht="12.75" hidden="1" customHeight="1"/>
    <row r="236" spans="1:5" ht="12.75" hidden="1" customHeight="1"/>
    <row r="237" spans="1:5" ht="12.75" hidden="1" customHeight="1">
      <c r="A237" s="289"/>
      <c r="C237" s="291"/>
    </row>
    <row r="238" spans="1:5" ht="12.75" hidden="1" customHeight="1"/>
    <row r="239" spans="1:5" ht="12.75" hidden="1" customHeight="1"/>
    <row r="240" spans="1:5" ht="12.75" hidden="1" customHeight="1"/>
    <row r="241" spans="1:3" ht="12.75" hidden="1" customHeight="1"/>
    <row r="242" spans="1:3" ht="12.75" hidden="1" customHeight="1">
      <c r="A242" s="289"/>
      <c r="C242" s="291"/>
    </row>
    <row r="243" spans="1:3" ht="12.75" hidden="1" customHeight="1"/>
    <row r="244" spans="1:3" ht="12.75" hidden="1" customHeight="1"/>
    <row r="245" spans="1:3" ht="12.75" hidden="1" customHeight="1"/>
    <row r="246" spans="1:3" ht="12.75" hidden="1" customHeight="1"/>
    <row r="247" spans="1:3" ht="12.75" hidden="1" customHeight="1">
      <c r="A247" s="289"/>
      <c r="C247" s="291"/>
    </row>
    <row r="248" spans="1:3" ht="12.75" hidden="1" customHeight="1"/>
    <row r="249" spans="1:3" ht="12.75" hidden="1" customHeight="1"/>
    <row r="250" spans="1:3" ht="12.75" hidden="1" customHeight="1"/>
    <row r="251" spans="1:3" ht="12.75" hidden="1" customHeight="1"/>
    <row r="252" spans="1:3" ht="12.75" hidden="1" customHeight="1"/>
    <row r="253" spans="1:3" ht="12.75" hidden="1" customHeight="1">
      <c r="A253" s="289"/>
      <c r="C253" s="291"/>
    </row>
    <row r="254" spans="1:3" ht="12.75" hidden="1" customHeight="1"/>
    <row r="255" spans="1:3" ht="12.75" hidden="1" customHeight="1"/>
    <row r="256" spans="1:3" ht="12.75" hidden="1" customHeight="1"/>
    <row r="257" spans="1:3" ht="12.75" hidden="1" customHeight="1">
      <c r="A257" s="289"/>
      <c r="C257" s="291"/>
    </row>
    <row r="258" spans="1:3" ht="12.75" hidden="1" customHeight="1"/>
    <row r="259" spans="1:3" ht="12.75" hidden="1" customHeight="1"/>
    <row r="260" spans="1:3" ht="12.75" hidden="1" customHeight="1"/>
    <row r="261" spans="1:3" ht="12.75" hidden="1" customHeight="1"/>
    <row r="262" spans="1:3" ht="12.75" hidden="1" customHeight="1"/>
    <row r="263" spans="1:3" ht="12.75" hidden="1" customHeight="1"/>
    <row r="264" spans="1:3" ht="12.75" hidden="1" customHeight="1"/>
  </sheetData>
  <sheetProtection selectLockedCells="1" selectUnlockedCells="1"/>
  <autoFilter ref="V1:V264">
    <filterColumn colId="0">
      <customFilters and="1">
        <customFilter operator="greaterThanOrEqual" val="1"/>
      </customFilters>
    </filterColumn>
  </autoFilter>
  <mergeCells count="263">
    <mergeCell ref="B176:F176"/>
    <mergeCell ref="G176:J176"/>
    <mergeCell ref="O176:Q176"/>
    <mergeCell ref="B174:F174"/>
    <mergeCell ref="G174:J174"/>
    <mergeCell ref="O174:Q174"/>
    <mergeCell ref="B175:F175"/>
    <mergeCell ref="G175:J175"/>
    <mergeCell ref="O175:Q175"/>
    <mergeCell ref="O171:Q171"/>
    <mergeCell ref="B172:F172"/>
    <mergeCell ref="G172:J172"/>
    <mergeCell ref="O172:Q172"/>
    <mergeCell ref="B173:F173"/>
    <mergeCell ref="G173:J173"/>
    <mergeCell ref="O173:Q173"/>
    <mergeCell ref="B171:F171"/>
    <mergeCell ref="G171:J171"/>
    <mergeCell ref="B169:F169"/>
    <mergeCell ref="G169:J169"/>
    <mergeCell ref="O169:Q169"/>
    <mergeCell ref="B170:F170"/>
    <mergeCell ref="G170:J170"/>
    <mergeCell ref="O170:Q170"/>
    <mergeCell ref="B167:F167"/>
    <mergeCell ref="G167:J167"/>
    <mergeCell ref="O167:Q167"/>
    <mergeCell ref="B168:F168"/>
    <mergeCell ref="G168:J168"/>
    <mergeCell ref="O168:Q168"/>
    <mergeCell ref="B165:F165"/>
    <mergeCell ref="G165:J165"/>
    <mergeCell ref="O165:Q165"/>
    <mergeCell ref="B166:F166"/>
    <mergeCell ref="G166:J166"/>
    <mergeCell ref="O166:Q166"/>
    <mergeCell ref="B163:F163"/>
    <mergeCell ref="G163:J163"/>
    <mergeCell ref="O163:Q163"/>
    <mergeCell ref="B164:F164"/>
    <mergeCell ref="G164:J164"/>
    <mergeCell ref="O164:Q164"/>
    <mergeCell ref="B161:F161"/>
    <mergeCell ref="G161:J161"/>
    <mergeCell ref="O161:Q161"/>
    <mergeCell ref="B162:F162"/>
    <mergeCell ref="G162:J162"/>
    <mergeCell ref="O162:Q162"/>
    <mergeCell ref="B159:F159"/>
    <mergeCell ref="G159:J159"/>
    <mergeCell ref="O159:Q159"/>
    <mergeCell ref="B160:F160"/>
    <mergeCell ref="G160:J160"/>
    <mergeCell ref="O160:Q160"/>
    <mergeCell ref="B157:F157"/>
    <mergeCell ref="G157:J157"/>
    <mergeCell ref="O157:Q157"/>
    <mergeCell ref="B158:F158"/>
    <mergeCell ref="G158:J158"/>
    <mergeCell ref="O158:Q158"/>
    <mergeCell ref="B155:F155"/>
    <mergeCell ref="G155:J155"/>
    <mergeCell ref="O155:Q155"/>
    <mergeCell ref="B156:F156"/>
    <mergeCell ref="G156:J156"/>
    <mergeCell ref="O156:Q156"/>
    <mergeCell ref="B153:F153"/>
    <mergeCell ref="G153:J153"/>
    <mergeCell ref="O153:Q153"/>
    <mergeCell ref="B154:F154"/>
    <mergeCell ref="G154:J154"/>
    <mergeCell ref="O154:Q154"/>
    <mergeCell ref="B151:F151"/>
    <mergeCell ref="G151:J151"/>
    <mergeCell ref="O151:Q151"/>
    <mergeCell ref="B152:F152"/>
    <mergeCell ref="G152:J152"/>
    <mergeCell ref="O152:Q152"/>
    <mergeCell ref="B149:F149"/>
    <mergeCell ref="G149:J149"/>
    <mergeCell ref="O149:Q149"/>
    <mergeCell ref="B150:F150"/>
    <mergeCell ref="G150:J150"/>
    <mergeCell ref="O150:Q150"/>
    <mergeCell ref="B147:F147"/>
    <mergeCell ref="G147:J147"/>
    <mergeCell ref="O147:Q147"/>
    <mergeCell ref="B148:F148"/>
    <mergeCell ref="G148:J148"/>
    <mergeCell ref="O148:Q148"/>
    <mergeCell ref="B145:F145"/>
    <mergeCell ref="G145:J145"/>
    <mergeCell ref="O145:Q145"/>
    <mergeCell ref="B146:F146"/>
    <mergeCell ref="G146:J146"/>
    <mergeCell ref="O146:Q146"/>
    <mergeCell ref="B143:F143"/>
    <mergeCell ref="G143:J143"/>
    <mergeCell ref="O143:Q143"/>
    <mergeCell ref="B144:F144"/>
    <mergeCell ref="G144:J144"/>
    <mergeCell ref="O144:Q144"/>
    <mergeCell ref="B141:F141"/>
    <mergeCell ref="G141:J141"/>
    <mergeCell ref="O141:Q141"/>
    <mergeCell ref="B142:F142"/>
    <mergeCell ref="G142:J142"/>
    <mergeCell ref="O142:Q142"/>
    <mergeCell ref="B138:J138"/>
    <mergeCell ref="B139:F139"/>
    <mergeCell ref="G139:J139"/>
    <mergeCell ref="O139:Q139"/>
    <mergeCell ref="B140:F140"/>
    <mergeCell ref="G140:J140"/>
    <mergeCell ref="O140:Q140"/>
    <mergeCell ref="D134:J134"/>
    <mergeCell ref="O134:Q134"/>
    <mergeCell ref="D135:J135"/>
    <mergeCell ref="O135:Q135"/>
    <mergeCell ref="D136:J136"/>
    <mergeCell ref="O136:Q136"/>
    <mergeCell ref="C130:J130"/>
    <mergeCell ref="O130:Q130"/>
    <mergeCell ref="C131:J131"/>
    <mergeCell ref="D132:J132"/>
    <mergeCell ref="O132:Q132"/>
    <mergeCell ref="D133:J133"/>
    <mergeCell ref="O133:Q133"/>
    <mergeCell ref="B125:J125"/>
    <mergeCell ref="O125:Q125"/>
    <mergeCell ref="B127:J127"/>
    <mergeCell ref="C128:J128"/>
    <mergeCell ref="O128:Q128"/>
    <mergeCell ref="C129:J129"/>
    <mergeCell ref="O129:Q129"/>
    <mergeCell ref="B119:J119"/>
    <mergeCell ref="O119:Q119"/>
    <mergeCell ref="B121:J121"/>
    <mergeCell ref="O121:Q121"/>
    <mergeCell ref="B123:J123"/>
    <mergeCell ref="O123:Q123"/>
    <mergeCell ref="B113:J113"/>
    <mergeCell ref="O113:Q113"/>
    <mergeCell ref="B115:J115"/>
    <mergeCell ref="O115:Q115"/>
    <mergeCell ref="B117:J117"/>
    <mergeCell ref="O117:Q117"/>
    <mergeCell ref="C108:J108"/>
    <mergeCell ref="O108:Q108"/>
    <mergeCell ref="C109:J109"/>
    <mergeCell ref="O109:Q109"/>
    <mergeCell ref="B111:J111"/>
    <mergeCell ref="O111:Q111"/>
    <mergeCell ref="B104:J104"/>
    <mergeCell ref="C105:J105"/>
    <mergeCell ref="O105:Q105"/>
    <mergeCell ref="C106:J106"/>
    <mergeCell ref="O106:Q106"/>
    <mergeCell ref="C107:J107"/>
    <mergeCell ref="O107:Q107"/>
    <mergeCell ref="C100:J100"/>
    <mergeCell ref="O100:Q100"/>
    <mergeCell ref="C101:J101"/>
    <mergeCell ref="O101:Q101"/>
    <mergeCell ref="C102:J102"/>
    <mergeCell ref="O102:Q102"/>
    <mergeCell ref="B95:J95"/>
    <mergeCell ref="O95:Q95"/>
    <mergeCell ref="B97:J97"/>
    <mergeCell ref="C98:J98"/>
    <mergeCell ref="O98:Q98"/>
    <mergeCell ref="C99:J99"/>
    <mergeCell ref="O99:Q99"/>
    <mergeCell ref="B89:J89"/>
    <mergeCell ref="O89:Q89"/>
    <mergeCell ref="B91:J91"/>
    <mergeCell ref="O91:Q91"/>
    <mergeCell ref="B93:J93"/>
    <mergeCell ref="O93:Q93"/>
    <mergeCell ref="O82:Q82"/>
    <mergeCell ref="O83:Q83"/>
    <mergeCell ref="B85:J85"/>
    <mergeCell ref="O85:Q85"/>
    <mergeCell ref="B87:J87"/>
    <mergeCell ref="O87:Q87"/>
    <mergeCell ref="O76:Q76"/>
    <mergeCell ref="O77:Q77"/>
    <mergeCell ref="O78:Q78"/>
    <mergeCell ref="O79:Q79"/>
    <mergeCell ref="O80:Q80"/>
    <mergeCell ref="O81:Q81"/>
    <mergeCell ref="O70:Q70"/>
    <mergeCell ref="O71:Q71"/>
    <mergeCell ref="O72:Q72"/>
    <mergeCell ref="O73:Q73"/>
    <mergeCell ref="O74:Q74"/>
    <mergeCell ref="O75:Q75"/>
    <mergeCell ref="B64:J64"/>
    <mergeCell ref="O64:Q64"/>
    <mergeCell ref="B66:J66"/>
    <mergeCell ref="O66:Q66"/>
    <mergeCell ref="B68:J68"/>
    <mergeCell ref="O69:Q69"/>
    <mergeCell ref="B58:J58"/>
    <mergeCell ref="O58:Q58"/>
    <mergeCell ref="B60:J60"/>
    <mergeCell ref="O60:Q60"/>
    <mergeCell ref="B62:J62"/>
    <mergeCell ref="O62:Q62"/>
    <mergeCell ref="B52:J52"/>
    <mergeCell ref="O52:Q52"/>
    <mergeCell ref="B54:J54"/>
    <mergeCell ref="O54:Q54"/>
    <mergeCell ref="B56:J56"/>
    <mergeCell ref="O56:Q56"/>
    <mergeCell ref="B46:J46"/>
    <mergeCell ref="O46:Q46"/>
    <mergeCell ref="B48:J48"/>
    <mergeCell ref="O48:Q48"/>
    <mergeCell ref="B50:J50"/>
    <mergeCell ref="O50:Q50"/>
    <mergeCell ref="B40:J40"/>
    <mergeCell ref="O40:Q40"/>
    <mergeCell ref="B42:J42"/>
    <mergeCell ref="O42:Q42"/>
    <mergeCell ref="B44:J44"/>
    <mergeCell ref="O44:Q44"/>
    <mergeCell ref="B34:J34"/>
    <mergeCell ref="O34:Q34"/>
    <mergeCell ref="B36:J36"/>
    <mergeCell ref="O36:Q36"/>
    <mergeCell ref="B38:J38"/>
    <mergeCell ref="O38:Q38"/>
    <mergeCell ref="B28:J28"/>
    <mergeCell ref="O28:Q28"/>
    <mergeCell ref="B30:J30"/>
    <mergeCell ref="O30:Q30"/>
    <mergeCell ref="B32:J32"/>
    <mergeCell ref="O32:Q32"/>
    <mergeCell ref="B22:J22"/>
    <mergeCell ref="O22:Q22"/>
    <mergeCell ref="B24:J24"/>
    <mergeCell ref="O24:Q24"/>
    <mergeCell ref="B26:J26"/>
    <mergeCell ref="O26:Q26"/>
    <mergeCell ref="B16:J16"/>
    <mergeCell ref="O16:Q16"/>
    <mergeCell ref="B18:J18"/>
    <mergeCell ref="O18:Q18"/>
    <mergeCell ref="B20:J20"/>
    <mergeCell ref="O20:Q20"/>
    <mergeCell ref="R8:T8"/>
    <mergeCell ref="B10:J10"/>
    <mergeCell ref="O10:Q10"/>
    <mergeCell ref="B12:J12"/>
    <mergeCell ref="O12:Q12"/>
    <mergeCell ref="B14:J14"/>
    <mergeCell ref="O14:Q14"/>
    <mergeCell ref="A1:B5"/>
    <mergeCell ref="C1:F2"/>
    <mergeCell ref="C3:F3"/>
    <mergeCell ref="C4:F4"/>
    <mergeCell ref="C5:F5"/>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&amp;6OBRADIO :&amp;7  D. BOŠNJAK, dipl.ing.građ.</oddFooter>
  </headerFooter>
  <rowBreaks count="1" manualBreakCount="1">
    <brk id="13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73"/>
  <sheetViews>
    <sheetView view="pageBreakPreview" topLeftCell="A205" zoomScaleNormal="120" zoomScaleSheetLayoutView="100" workbookViewId="0">
      <selection activeCell="A352" sqref="A352"/>
    </sheetView>
  </sheetViews>
  <sheetFormatPr defaultRowHeight="10.5" customHeight="1"/>
  <cols>
    <col min="1" max="1" width="3.33203125" style="176" customWidth="1"/>
    <col min="2" max="2" width="3.33203125" style="177" customWidth="1"/>
    <col min="3" max="14" width="5.83203125" style="177" customWidth="1"/>
    <col min="15" max="15" width="2.83203125" style="177" customWidth="1"/>
    <col min="16" max="16" width="10.83203125" style="178" customWidth="1"/>
    <col min="17" max="17" width="3.83203125" style="177" customWidth="1"/>
    <col min="18" max="20" width="5.83203125" style="177" customWidth="1"/>
    <col min="21" max="21" width="5.83203125" style="179" customWidth="1"/>
    <col min="22" max="16384" width="9.33203125" style="177"/>
  </cols>
  <sheetData>
    <row r="1" spans="1:256" s="180" customFormat="1" ht="8.1" customHeight="1">
      <c r="A1" s="486" t="s">
        <v>0</v>
      </c>
      <c r="B1" s="486"/>
      <c r="C1" s="486"/>
      <c r="D1" s="391" t="s">
        <v>175</v>
      </c>
      <c r="E1" s="391"/>
      <c r="F1" s="391"/>
      <c r="G1" s="391"/>
      <c r="H1" s="11" t="s">
        <v>154</v>
      </c>
      <c r="I1" s="12"/>
      <c r="J1" s="12"/>
      <c r="K1" s="12"/>
      <c r="L1" s="12"/>
      <c r="M1" s="12"/>
      <c r="N1" s="12"/>
      <c r="O1" s="12"/>
      <c r="P1" s="12"/>
      <c r="Q1" s="12"/>
      <c r="R1" s="13"/>
      <c r="S1" s="120" t="s">
        <v>155</v>
      </c>
      <c r="T1" s="12"/>
      <c r="U1" s="15"/>
    </row>
    <row r="2" spans="1:256" s="180" customFormat="1" ht="9.9499999999999993" customHeight="1">
      <c r="A2" s="486"/>
      <c r="B2" s="486"/>
      <c r="C2" s="486"/>
      <c r="D2" s="391"/>
      <c r="E2" s="391"/>
      <c r="F2" s="391"/>
      <c r="G2" s="391"/>
      <c r="H2" s="16" t="str">
        <f>" "&amp;[6]PODACI!D3&amp;" "&amp;[6]PODACI!D4&amp;" "&amp;[6]PODACI!D5</f>
        <v xml:space="preserve"> CHROMOS  SVJETLOST  d.d. LUŽANI, M. Stojanovića  13 0</v>
      </c>
      <c r="I2"/>
      <c r="J2"/>
      <c r="K2"/>
      <c r="L2" s="17"/>
      <c r="M2"/>
      <c r="N2"/>
      <c r="O2"/>
      <c r="P2"/>
      <c r="Q2"/>
      <c r="R2" s="18"/>
      <c r="S2"/>
      <c r="T2"/>
      <c r="U2" s="121" t="str">
        <f>[6]PODACI!D16&amp;" "</f>
        <v xml:space="preserve">02 - 102 - 1 </v>
      </c>
    </row>
    <row r="3" spans="1:256" s="180" customFormat="1" ht="6" customHeight="1">
      <c r="A3" s="486"/>
      <c r="B3" s="486"/>
      <c r="C3" s="486"/>
      <c r="D3" s="487" t="s">
        <v>176</v>
      </c>
      <c r="E3" s="487"/>
      <c r="F3" s="487"/>
      <c r="G3" s="487"/>
      <c r="H3" s="20" t="s">
        <v>156</v>
      </c>
      <c r="I3"/>
      <c r="J3"/>
      <c r="K3"/>
      <c r="L3"/>
      <c r="M3"/>
      <c r="N3"/>
      <c r="O3"/>
      <c r="P3"/>
      <c r="Q3"/>
      <c r="R3" s="18"/>
      <c r="S3" s="9" t="s">
        <v>157</v>
      </c>
      <c r="T3"/>
      <c r="U3" s="22"/>
    </row>
    <row r="4" spans="1:256" s="180" customFormat="1" ht="9.9499999999999993" customHeight="1">
      <c r="A4" s="486"/>
      <c r="B4" s="486"/>
      <c r="C4" s="486"/>
      <c r="D4" s="393" t="s">
        <v>158</v>
      </c>
      <c r="E4" s="393"/>
      <c r="F4" s="393"/>
      <c r="G4" s="393"/>
      <c r="H4" s="387" t="str">
        <f>" "&amp;[6]PODACI!D9&amp;"  "&amp;[6]PODACI!D10</f>
        <v xml:space="preserve"> POSLOVNA  GRAĐEVINA  - SKLADIŠTE  0</v>
      </c>
      <c r="I4" s="387"/>
      <c r="J4" s="387"/>
      <c r="K4" s="387"/>
      <c r="L4" s="387"/>
      <c r="M4" s="387"/>
      <c r="N4" s="387"/>
      <c r="O4" s="387"/>
      <c r="P4" s="387"/>
      <c r="Q4" s="387"/>
      <c r="R4" s="387"/>
      <c r="S4"/>
      <c r="T4"/>
      <c r="U4" s="22"/>
    </row>
    <row r="5" spans="1:256" s="180" customFormat="1" ht="9.9499999999999993" customHeight="1">
      <c r="A5" s="486"/>
      <c r="B5" s="486"/>
      <c r="C5" s="486"/>
      <c r="D5" s="388" t="s">
        <v>182</v>
      </c>
      <c r="E5" s="388"/>
      <c r="F5" s="388"/>
      <c r="G5" s="388"/>
      <c r="H5" s="23" t="str">
        <f>" PREDMEJR  RADOVA"</f>
        <v xml:space="preserve"> PREDMEJR  RADOVA</v>
      </c>
      <c r="I5" s="24"/>
      <c r="J5" s="24"/>
      <c r="K5" s="24"/>
      <c r="L5" s="24"/>
      <c r="M5" s="24"/>
      <c r="N5" s="24"/>
      <c r="O5" s="24"/>
      <c r="P5" s="24"/>
      <c r="Q5" s="24"/>
      <c r="R5" s="25"/>
      <c r="S5" s="24"/>
      <c r="T5" s="24"/>
      <c r="U5" s="122"/>
    </row>
    <row r="6" spans="1:256" s="181" customFormat="1" ht="10.5" customHeight="1">
      <c r="O6" s="182"/>
      <c r="T6" s="183"/>
    </row>
    <row r="7" spans="1:256" ht="10.5" customHeight="1">
      <c r="A7"/>
      <c r="B7"/>
      <c r="C7"/>
      <c r="D7"/>
      <c r="E7"/>
      <c r="F7"/>
      <c r="G7"/>
      <c r="H7"/>
      <c r="I7"/>
      <c r="J7"/>
      <c r="K7"/>
      <c r="L7"/>
      <c r="M7"/>
      <c r="N7"/>
      <c r="O7"/>
      <c r="P7"/>
      <c r="Q7"/>
      <c r="R7"/>
      <c r="S7"/>
      <c r="T7" s="5"/>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10.5" customHeight="1">
      <c r="A8"/>
      <c r="B8"/>
      <c r="C8"/>
      <c r="D8"/>
      <c r="E8"/>
      <c r="F8"/>
      <c r="G8"/>
      <c r="H8"/>
      <c r="I8"/>
      <c r="J8"/>
      <c r="K8"/>
      <c r="L8"/>
      <c r="M8"/>
      <c r="N8"/>
      <c r="O8"/>
      <c r="P8"/>
      <c r="Q8"/>
      <c r="R8"/>
      <c r="S8"/>
      <c r="T8" s="5"/>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ht="10.5" customHeight="1">
      <c r="A9"/>
      <c r="B9"/>
      <c r="C9"/>
      <c r="D9"/>
      <c r="E9"/>
      <c r="F9"/>
      <c r="G9"/>
      <c r="H9"/>
      <c r="I9"/>
      <c r="J9"/>
      <c r="K9"/>
      <c r="L9"/>
      <c r="M9"/>
      <c r="N9"/>
      <c r="O9"/>
      <c r="P9"/>
      <c r="Q9"/>
      <c r="R9"/>
      <c r="S9"/>
      <c r="T9" s="5"/>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ht="10.5" customHeight="1">
      <c r="A10"/>
      <c r="B10"/>
      <c r="C10"/>
      <c r="D10"/>
      <c r="E10"/>
      <c r="F10"/>
      <c r="G10"/>
      <c r="H10"/>
      <c r="I10"/>
      <c r="J10"/>
      <c r="K10"/>
      <c r="L10"/>
      <c r="M10"/>
      <c r="N10"/>
      <c r="O10"/>
      <c r="P10"/>
      <c r="Q10"/>
      <c r="R10"/>
      <c r="S10"/>
      <c r="T10" s="5"/>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ht="10.5" customHeight="1">
      <c r="A11"/>
      <c r="B11"/>
      <c r="C11"/>
      <c r="D11"/>
      <c r="E11"/>
      <c r="F11"/>
      <c r="G11"/>
      <c r="H11"/>
      <c r="I11"/>
      <c r="J11"/>
      <c r="K11"/>
      <c r="L11"/>
      <c r="M11"/>
      <c r="N11"/>
      <c r="O11"/>
      <c r="P11"/>
      <c r="Q11"/>
      <c r="R11"/>
      <c r="S11"/>
      <c r="T11" s="5"/>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0.5" customHeight="1">
      <c r="A12"/>
      <c r="B12"/>
      <c r="C12"/>
      <c r="D12"/>
      <c r="E12"/>
      <c r="F12"/>
      <c r="G12"/>
      <c r="H12"/>
      <c r="I12"/>
      <c r="J12"/>
      <c r="K12"/>
      <c r="L12"/>
      <c r="M12"/>
      <c r="N12"/>
      <c r="O12"/>
      <c r="P12"/>
      <c r="Q12"/>
      <c r="R12"/>
      <c r="S12"/>
      <c r="T12" s="5"/>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0.5" customHeight="1">
      <c r="A13"/>
      <c r="B13"/>
      <c r="C13"/>
      <c r="D13"/>
      <c r="E13"/>
      <c r="F13"/>
      <c r="G13"/>
      <c r="H13"/>
      <c r="I13"/>
      <c r="J13"/>
      <c r="K13"/>
      <c r="L13"/>
      <c r="M13"/>
      <c r="N13"/>
      <c r="O13"/>
      <c r="P13"/>
      <c r="Q13"/>
      <c r="R13"/>
      <c r="S13"/>
      <c r="T13" s="5"/>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0.5" customHeight="1">
      <c r="A14"/>
      <c r="B14"/>
      <c r="C14"/>
      <c r="D14"/>
      <c r="E14"/>
      <c r="F14"/>
      <c r="G14"/>
      <c r="H14"/>
      <c r="I14"/>
      <c r="J14"/>
      <c r="K14"/>
      <c r="L14"/>
      <c r="M14"/>
      <c r="N14"/>
      <c r="O14"/>
      <c r="P14"/>
      <c r="Q14"/>
      <c r="R14"/>
      <c r="S14"/>
      <c r="T14" s="5"/>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0.5" customHeight="1">
      <c r="A15"/>
      <c r="B15"/>
      <c r="C15"/>
      <c r="D15"/>
      <c r="E15"/>
      <c r="F15"/>
      <c r="G15"/>
      <c r="H15"/>
      <c r="I15"/>
      <c r="J15"/>
      <c r="K15"/>
      <c r="L15"/>
      <c r="M15"/>
      <c r="N15"/>
      <c r="O15"/>
      <c r="P15"/>
      <c r="Q15"/>
      <c r="R15"/>
      <c r="S15"/>
      <c r="T15" s="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0.5" customHeight="1">
      <c r="A16"/>
      <c r="B16"/>
      <c r="C16"/>
      <c r="D16"/>
      <c r="E16"/>
      <c r="F16"/>
      <c r="G16"/>
      <c r="H16"/>
      <c r="I16"/>
      <c r="J16"/>
      <c r="K16"/>
      <c r="L16"/>
      <c r="M16"/>
      <c r="N16"/>
      <c r="O16"/>
      <c r="P16"/>
      <c r="Q16"/>
      <c r="R16"/>
      <c r="S16"/>
      <c r="T16" s="5"/>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0.5" customHeight="1">
      <c r="A17"/>
      <c r="B17"/>
      <c r="C17"/>
      <c r="D17"/>
      <c r="E17"/>
      <c r="F17"/>
      <c r="G17"/>
      <c r="H17"/>
      <c r="I17"/>
      <c r="J17"/>
      <c r="K17"/>
      <c r="L17"/>
      <c r="M17"/>
      <c r="N17"/>
      <c r="O17"/>
      <c r="P17"/>
      <c r="Q17"/>
      <c r="R17"/>
      <c r="S17"/>
      <c r="T17" s="5"/>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10.5" customHeight="1">
      <c r="A18"/>
      <c r="B18"/>
      <c r="C18"/>
      <c r="D18"/>
      <c r="E18"/>
      <c r="F18"/>
      <c r="G18"/>
      <c r="H18"/>
      <c r="I18"/>
      <c r="J18"/>
      <c r="K18"/>
      <c r="L18"/>
      <c r="M18"/>
      <c r="N18"/>
      <c r="O18"/>
      <c r="P18"/>
      <c r="Q18"/>
      <c r="R18"/>
      <c r="S18"/>
      <c r="T18" s="5"/>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10.5" customHeight="1">
      <c r="A19"/>
      <c r="B19"/>
      <c r="C19"/>
      <c r="D19"/>
      <c r="E19"/>
      <c r="F19"/>
      <c r="G19"/>
      <c r="H19"/>
      <c r="I19"/>
      <c r="J19"/>
      <c r="K19"/>
      <c r="L19"/>
      <c r="M19"/>
      <c r="N19"/>
      <c r="O19"/>
      <c r="P19"/>
      <c r="Q19"/>
      <c r="R19"/>
      <c r="S19"/>
      <c r="T19" s="5"/>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10.5" customHeight="1">
      <c r="A20"/>
      <c r="B20"/>
      <c r="C20"/>
      <c r="D20"/>
      <c r="E20"/>
      <c r="F20"/>
      <c r="G20"/>
      <c r="H20"/>
      <c r="I20"/>
      <c r="J20"/>
      <c r="K20"/>
      <c r="L20"/>
      <c r="M20"/>
      <c r="N20"/>
      <c r="O20"/>
      <c r="P20"/>
      <c r="Q20"/>
      <c r="R20"/>
      <c r="S20"/>
      <c r="T20" s="5"/>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10.5" customHeight="1">
      <c r="A21"/>
      <c r="B21"/>
      <c r="C21"/>
      <c r="D21"/>
      <c r="E21"/>
      <c r="F21"/>
      <c r="G21"/>
      <c r="H21"/>
      <c r="I21"/>
      <c r="J21"/>
      <c r="K21"/>
      <c r="L21"/>
      <c r="M21"/>
      <c r="N21"/>
      <c r="O21"/>
      <c r="P21"/>
      <c r="Q21"/>
      <c r="R21"/>
      <c r="S21"/>
      <c r="T21" s="5"/>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0.5" customHeight="1">
      <c r="A22"/>
      <c r="B22"/>
      <c r="C22"/>
      <c r="D22"/>
      <c r="E22"/>
      <c r="F22"/>
      <c r="G22"/>
      <c r="H22"/>
      <c r="I22"/>
      <c r="J22"/>
      <c r="K22"/>
      <c r="L22"/>
      <c r="M22"/>
      <c r="N22"/>
      <c r="O22"/>
      <c r="P22"/>
      <c r="Q22"/>
      <c r="R22"/>
      <c r="S22"/>
      <c r="T22" s="5"/>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10.5" customHeight="1">
      <c r="A23"/>
      <c r="B23"/>
      <c r="C23"/>
      <c r="D23"/>
      <c r="E23"/>
      <c r="F23"/>
      <c r="G23"/>
      <c r="H23"/>
      <c r="I23"/>
      <c r="J23"/>
      <c r="K23"/>
      <c r="L23"/>
      <c r="M23"/>
      <c r="N23"/>
      <c r="O23"/>
      <c r="P23"/>
      <c r="Q23"/>
      <c r="R23"/>
      <c r="S23"/>
      <c r="T23" s="5"/>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10.5" customHeight="1">
      <c r="A24"/>
      <c r="B24"/>
      <c r="C24"/>
      <c r="D24"/>
      <c r="E24"/>
      <c r="F24"/>
      <c r="G24"/>
      <c r="H24"/>
      <c r="I24"/>
      <c r="J24"/>
      <c r="K24"/>
      <c r="L24"/>
      <c r="M24"/>
      <c r="N24"/>
      <c r="O24"/>
      <c r="P24"/>
      <c r="Q24"/>
      <c r="R24"/>
      <c r="S24"/>
      <c r="T24" s="5"/>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10.5" customHeight="1">
      <c r="A25"/>
      <c r="B25"/>
      <c r="C25"/>
      <c r="D25"/>
      <c r="E25"/>
      <c r="F25"/>
      <c r="G25"/>
      <c r="H25"/>
      <c r="I25"/>
      <c r="J25"/>
      <c r="K25"/>
      <c r="L25"/>
      <c r="M25"/>
      <c r="N25"/>
      <c r="O25"/>
      <c r="P25"/>
      <c r="Q25"/>
      <c r="R25"/>
      <c r="S25"/>
      <c r="T25" s="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10.5" customHeight="1">
      <c r="A26"/>
      <c r="B26"/>
      <c r="C26"/>
      <c r="D26"/>
      <c r="E26"/>
      <c r="F26"/>
      <c r="G26"/>
      <c r="H26"/>
      <c r="I26"/>
      <c r="J26"/>
      <c r="K26"/>
      <c r="L26"/>
      <c r="M26"/>
      <c r="N26"/>
      <c r="O26"/>
      <c r="P26"/>
      <c r="Q26"/>
      <c r="R26"/>
      <c r="S26"/>
      <c r="T26" s="5"/>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10.5" customHeight="1">
      <c r="A27"/>
      <c r="B27"/>
      <c r="C27"/>
      <c r="D27"/>
      <c r="E27"/>
      <c r="F27"/>
      <c r="G27"/>
      <c r="H27"/>
      <c r="I27"/>
      <c r="J27"/>
      <c r="K27"/>
      <c r="L27"/>
      <c r="M27"/>
      <c r="N27"/>
      <c r="O27"/>
      <c r="P27"/>
      <c r="Q27"/>
      <c r="R27"/>
      <c r="S27"/>
      <c r="T27" s="5"/>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10.5" customHeight="1">
      <c r="A28"/>
      <c r="B28"/>
      <c r="C28"/>
      <c r="D28"/>
      <c r="E28"/>
      <c r="F28"/>
      <c r="G28"/>
      <c r="H28"/>
      <c r="I28"/>
      <c r="J28"/>
      <c r="K28"/>
      <c r="L28"/>
      <c r="M28"/>
      <c r="N28"/>
      <c r="O28"/>
      <c r="P28"/>
      <c r="Q28"/>
      <c r="R28"/>
      <c r="S28"/>
      <c r="T28" s="5"/>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10.5" customHeight="1">
      <c r="A29"/>
      <c r="B29"/>
      <c r="C29"/>
      <c r="D29"/>
      <c r="E29"/>
      <c r="F29"/>
      <c r="G29"/>
      <c r="H29"/>
      <c r="I29"/>
      <c r="J29"/>
      <c r="K29"/>
      <c r="L29"/>
      <c r="M29"/>
      <c r="N29"/>
      <c r="O29"/>
      <c r="P29"/>
      <c r="Q29"/>
      <c r="R29"/>
      <c r="S29"/>
      <c r="T29" s="5"/>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10.5" customHeight="1">
      <c r="A30"/>
      <c r="B30"/>
      <c r="C30"/>
      <c r="D30"/>
      <c r="E30"/>
      <c r="F30"/>
      <c r="G30"/>
      <c r="H30"/>
      <c r="I30"/>
      <c r="J30"/>
      <c r="K30"/>
      <c r="L30"/>
      <c r="M30"/>
      <c r="N30"/>
      <c r="O30"/>
      <c r="P30"/>
      <c r="Q30"/>
      <c r="R30"/>
      <c r="S30"/>
      <c r="T30" s="5"/>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10.5" customHeight="1">
      <c r="A31"/>
      <c r="B31"/>
      <c r="C31"/>
      <c r="D31"/>
      <c r="E31"/>
      <c r="F31"/>
      <c r="G31"/>
      <c r="H31"/>
      <c r="I31"/>
      <c r="J31"/>
      <c r="K31"/>
      <c r="L31"/>
      <c r="M31"/>
      <c r="N31"/>
      <c r="O31"/>
      <c r="P31"/>
      <c r="Q31"/>
      <c r="R31"/>
      <c r="S31"/>
      <c r="T31" s="5"/>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10.5" customHeight="1">
      <c r="A32"/>
      <c r="B32"/>
      <c r="C32"/>
      <c r="D32"/>
      <c r="E32"/>
      <c r="F32"/>
      <c r="G32"/>
      <c r="H32"/>
      <c r="I32"/>
      <c r="J32"/>
      <c r="K32"/>
      <c r="L32"/>
      <c r="M32"/>
      <c r="N32"/>
      <c r="O32"/>
      <c r="P32"/>
      <c r="Q32"/>
      <c r="R32"/>
      <c r="S32"/>
      <c r="T32" s="5"/>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10.5" customHeight="1">
      <c r="A33"/>
      <c r="B33"/>
      <c r="C33"/>
      <c r="D33"/>
      <c r="E33"/>
      <c r="F33"/>
      <c r="G33"/>
      <c r="H33"/>
      <c r="I33"/>
      <c r="J33"/>
      <c r="K33"/>
      <c r="L33"/>
      <c r="M33"/>
      <c r="N33"/>
      <c r="O33"/>
      <c r="P33"/>
      <c r="Q33"/>
      <c r="R33"/>
      <c r="S33"/>
      <c r="T33" s="5"/>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10.5" customHeight="1">
      <c r="A34"/>
      <c r="B34"/>
      <c r="C34"/>
      <c r="D34"/>
      <c r="E34"/>
      <c r="F34"/>
      <c r="G34"/>
      <c r="H34"/>
      <c r="I34"/>
      <c r="J34"/>
      <c r="K34"/>
      <c r="L34"/>
      <c r="M34"/>
      <c r="N34"/>
      <c r="O34"/>
      <c r="P34"/>
      <c r="Q34"/>
      <c r="R34"/>
      <c r="S34"/>
      <c r="T34" s="5"/>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10.5" customHeight="1">
      <c r="A35"/>
      <c r="B35"/>
      <c r="C35"/>
      <c r="D35"/>
      <c r="E35"/>
      <c r="F35"/>
      <c r="G35"/>
      <c r="H35"/>
      <c r="I35"/>
      <c r="J35"/>
      <c r="K35"/>
      <c r="L35"/>
      <c r="M35"/>
      <c r="N35"/>
      <c r="O35"/>
      <c r="P35"/>
      <c r="Q35"/>
      <c r="R35"/>
      <c r="S35"/>
      <c r="T35" s="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10.5" customHeight="1">
      <c r="A36"/>
      <c r="B36"/>
      <c r="C36"/>
      <c r="D36"/>
      <c r="E36"/>
      <c r="F36"/>
      <c r="G36"/>
      <c r="H36"/>
      <c r="I36"/>
      <c r="J36"/>
      <c r="K36"/>
      <c r="L36"/>
      <c r="M36"/>
      <c r="N36"/>
      <c r="O36"/>
      <c r="P36"/>
      <c r="Q36"/>
      <c r="R36"/>
      <c r="S36"/>
      <c r="T36" s="5"/>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10.5" customHeight="1">
      <c r="A37"/>
      <c r="B37"/>
      <c r="C37"/>
      <c r="D37"/>
      <c r="E37"/>
      <c r="F37"/>
      <c r="G37"/>
      <c r="H37"/>
      <c r="I37"/>
      <c r="J37"/>
      <c r="K37"/>
      <c r="L37"/>
      <c r="M37"/>
      <c r="N37"/>
      <c r="O37"/>
      <c r="P37"/>
      <c r="Q37"/>
      <c r="R37"/>
      <c r="S37"/>
      <c r="T37" s="5"/>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10.5" customHeight="1">
      <c r="A38"/>
      <c r="B38"/>
      <c r="C38"/>
      <c r="D38"/>
      <c r="E38"/>
      <c r="F38"/>
      <c r="G38"/>
      <c r="H38"/>
      <c r="I38"/>
      <c r="J38"/>
      <c r="K38"/>
      <c r="L38"/>
      <c r="M38"/>
      <c r="N38"/>
      <c r="O38"/>
      <c r="P38"/>
      <c r="Q38"/>
      <c r="R38"/>
      <c r="S38"/>
      <c r="T38" s="5"/>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184" customFormat="1" ht="20.25" customHeight="1">
      <c r="A39" s="485" t="s">
        <v>166</v>
      </c>
      <c r="B39" s="485"/>
      <c r="C39" s="485"/>
      <c r="D39" s="485"/>
      <c r="E39" s="485"/>
      <c r="F39" s="485"/>
      <c r="G39" s="485"/>
      <c r="H39" s="485"/>
      <c r="I39" s="485"/>
      <c r="J39" s="485"/>
      <c r="K39" s="485"/>
      <c r="L39" s="485"/>
      <c r="M39" s="485"/>
      <c r="N39" s="485"/>
      <c r="O39" s="485"/>
      <c r="P39" s="485"/>
      <c r="Q39" s="485"/>
      <c r="R39" s="485"/>
      <c r="S39" s="485"/>
      <c r="T39" s="485"/>
      <c r="U39" s="485"/>
    </row>
    <row r="40" spans="1:256" s="185" customFormat="1" ht="10.5" customHeight="1">
      <c r="O40" s="178"/>
      <c r="T40" s="186"/>
    </row>
    <row r="41" spans="1:256" s="185" customFormat="1" ht="10.5" customHeight="1">
      <c r="O41" s="178"/>
      <c r="T41" s="186"/>
    </row>
    <row r="42" spans="1:256" customFormat="1" ht="249.95" customHeight="1">
      <c r="A42" s="438" t="s">
        <v>196</v>
      </c>
      <c r="B42" s="438"/>
      <c r="C42" s="438"/>
      <c r="D42" s="438"/>
      <c r="E42" s="438"/>
      <c r="F42" s="438"/>
      <c r="G42" s="438"/>
      <c r="H42" s="438"/>
      <c r="I42" s="438"/>
      <c r="J42" s="438"/>
      <c r="K42" s="438"/>
      <c r="L42" s="438"/>
      <c r="M42" s="438"/>
      <c r="N42" s="438"/>
      <c r="O42" s="438"/>
      <c r="P42" s="438"/>
      <c r="Q42" s="438"/>
      <c r="R42" s="438"/>
      <c r="S42" s="438"/>
      <c r="T42" s="438"/>
      <c r="U42" s="438"/>
    </row>
    <row r="43" spans="1:256" customFormat="1" ht="99.95" customHeight="1">
      <c r="A43" s="422" t="s">
        <v>197</v>
      </c>
      <c r="B43" s="422"/>
      <c r="C43" s="422"/>
      <c r="D43" s="422"/>
      <c r="E43" s="422"/>
      <c r="F43" s="422"/>
      <c r="G43" s="422"/>
      <c r="H43" s="422"/>
      <c r="I43" s="422"/>
      <c r="J43" s="422"/>
      <c r="K43" s="422"/>
      <c r="L43" s="422"/>
      <c r="M43" s="422"/>
      <c r="N43" s="422"/>
      <c r="O43" s="422"/>
      <c r="P43" s="422"/>
      <c r="Q43" s="422"/>
      <c r="R43" s="422"/>
      <c r="S43" s="422"/>
      <c r="T43" s="422"/>
      <c r="U43" s="422"/>
    </row>
    <row r="44" spans="1:256" customFormat="1" ht="10.5" customHeight="1">
      <c r="O44" s="187"/>
      <c r="T44" s="5"/>
    </row>
    <row r="45" spans="1:256" customFormat="1" ht="80.099999999999994" customHeight="1">
      <c r="A45" s="438" t="s">
        <v>198</v>
      </c>
      <c r="B45" s="438"/>
      <c r="C45" s="438"/>
      <c r="D45" s="438"/>
      <c r="E45" s="438"/>
      <c r="F45" s="438"/>
      <c r="G45" s="438"/>
      <c r="H45" s="438"/>
      <c r="I45" s="438"/>
      <c r="J45" s="438"/>
      <c r="K45" s="438"/>
      <c r="L45" s="438"/>
      <c r="M45" s="438"/>
      <c r="N45" s="438"/>
      <c r="O45" s="438"/>
      <c r="P45" s="438"/>
      <c r="Q45" s="438"/>
      <c r="R45" s="438"/>
      <c r="S45" s="438"/>
      <c r="T45" s="438"/>
      <c r="U45" s="438"/>
    </row>
    <row r="46" spans="1:256" customFormat="1" ht="10.5" customHeight="1">
      <c r="O46" s="187"/>
      <c r="T46" s="5"/>
    </row>
    <row r="47" spans="1:256" customFormat="1" ht="189.95" customHeight="1">
      <c r="A47" s="438" t="s">
        <v>199</v>
      </c>
      <c r="B47" s="438"/>
      <c r="C47" s="438"/>
      <c r="D47" s="438"/>
      <c r="E47" s="438"/>
      <c r="F47" s="438"/>
      <c r="G47" s="438"/>
      <c r="H47" s="438"/>
      <c r="I47" s="438"/>
      <c r="J47" s="438"/>
      <c r="K47" s="438"/>
      <c r="L47" s="438"/>
      <c r="M47" s="438"/>
      <c r="N47" s="438"/>
      <c r="O47" s="438"/>
      <c r="P47" s="438"/>
      <c r="Q47" s="438"/>
      <c r="R47" s="438"/>
      <c r="S47" s="438"/>
      <c r="T47" s="438"/>
      <c r="U47" s="438"/>
    </row>
    <row r="48" spans="1:256" customFormat="1" ht="10.5" customHeight="1">
      <c r="O48" s="187"/>
      <c r="T48" s="5"/>
    </row>
    <row r="49" spans="1:21" customFormat="1" ht="225" customHeight="1">
      <c r="A49" s="438" t="s">
        <v>200</v>
      </c>
      <c r="B49" s="438"/>
      <c r="C49" s="438"/>
      <c r="D49" s="438"/>
      <c r="E49" s="438"/>
      <c r="F49" s="438"/>
      <c r="G49" s="438"/>
      <c r="H49" s="438"/>
      <c r="I49" s="438"/>
      <c r="J49" s="438"/>
      <c r="K49" s="438"/>
      <c r="L49" s="438"/>
      <c r="M49" s="438"/>
      <c r="N49" s="438"/>
      <c r="O49" s="438"/>
      <c r="P49" s="438"/>
      <c r="Q49" s="438"/>
      <c r="R49" s="438"/>
      <c r="S49" s="438"/>
      <c r="T49" s="438"/>
      <c r="U49" s="438"/>
    </row>
    <row r="50" spans="1:21" customFormat="1" ht="10.5" customHeight="1">
      <c r="O50" s="187"/>
      <c r="T50" s="5"/>
    </row>
    <row r="51" spans="1:21" customFormat="1" ht="129.94999999999999" customHeight="1">
      <c r="A51" s="438" t="s">
        <v>341</v>
      </c>
      <c r="B51" s="438"/>
      <c r="C51" s="438"/>
      <c r="D51" s="438"/>
      <c r="E51" s="438"/>
      <c r="F51" s="438"/>
      <c r="G51" s="438"/>
      <c r="H51" s="438"/>
      <c r="I51" s="438"/>
      <c r="J51" s="438"/>
      <c r="K51" s="438"/>
      <c r="L51" s="438"/>
      <c r="M51" s="438"/>
      <c r="N51" s="438"/>
      <c r="O51" s="438"/>
      <c r="P51" s="438"/>
      <c r="Q51" s="438"/>
      <c r="R51" s="438"/>
      <c r="S51" s="438"/>
      <c r="T51" s="438"/>
      <c r="U51" s="438"/>
    </row>
    <row r="52" spans="1:21" customFormat="1" ht="10.5" customHeight="1">
      <c r="O52" s="187"/>
      <c r="T52" s="5"/>
    </row>
    <row r="53" spans="1:21" customFormat="1" ht="69.95" customHeight="1">
      <c r="A53" s="438" t="s">
        <v>342</v>
      </c>
      <c r="B53" s="438"/>
      <c r="C53" s="438"/>
      <c r="D53" s="438"/>
      <c r="E53" s="438"/>
      <c r="F53" s="438"/>
      <c r="G53" s="438"/>
      <c r="H53" s="438"/>
      <c r="I53" s="438"/>
      <c r="J53" s="438"/>
      <c r="K53" s="438"/>
      <c r="L53" s="438"/>
      <c r="M53" s="438"/>
      <c r="N53" s="438"/>
      <c r="O53" s="438"/>
      <c r="P53" s="438"/>
      <c r="Q53" s="438"/>
      <c r="R53" s="438"/>
      <c r="S53" s="438"/>
      <c r="T53" s="438"/>
      <c r="U53" s="438"/>
    </row>
    <row r="54" spans="1:21" customFormat="1" ht="10.5" customHeight="1">
      <c r="O54" s="187"/>
      <c r="T54" s="5"/>
    </row>
    <row r="55" spans="1:21" customFormat="1" ht="120" customHeight="1">
      <c r="A55" s="438" t="s">
        <v>343</v>
      </c>
      <c r="B55" s="438"/>
      <c r="C55" s="438"/>
      <c r="D55" s="438"/>
      <c r="E55" s="438"/>
      <c r="F55" s="438"/>
      <c r="G55" s="438"/>
      <c r="H55" s="438"/>
      <c r="I55" s="438"/>
      <c r="J55" s="438"/>
      <c r="K55" s="438"/>
      <c r="L55" s="438"/>
      <c r="M55" s="438"/>
      <c r="N55" s="438"/>
      <c r="O55" s="438"/>
      <c r="P55" s="438"/>
      <c r="Q55" s="438"/>
      <c r="R55" s="438"/>
      <c r="S55" s="438"/>
      <c r="T55" s="438"/>
      <c r="U55" s="438"/>
    </row>
    <row r="56" spans="1:21" customFormat="1" ht="10.5" customHeight="1">
      <c r="O56" s="187"/>
      <c r="T56" s="5"/>
    </row>
    <row r="57" spans="1:21" customFormat="1" ht="80.099999999999994" customHeight="1">
      <c r="A57" s="438" t="s">
        <v>344</v>
      </c>
      <c r="B57" s="438"/>
      <c r="C57" s="438"/>
      <c r="D57" s="438"/>
      <c r="E57" s="438"/>
      <c r="F57" s="438"/>
      <c r="G57" s="438"/>
      <c r="H57" s="438"/>
      <c r="I57" s="438"/>
      <c r="J57" s="438"/>
      <c r="K57" s="438"/>
      <c r="L57" s="438"/>
      <c r="M57" s="438"/>
      <c r="N57" s="438"/>
      <c r="O57" s="438"/>
      <c r="P57" s="438"/>
      <c r="Q57" s="438"/>
      <c r="R57" s="438"/>
      <c r="S57" s="438"/>
      <c r="T57" s="438"/>
      <c r="U57" s="438"/>
    </row>
    <row r="58" spans="1:21" customFormat="1" ht="10.5" customHeight="1">
      <c r="O58" s="187"/>
      <c r="T58" s="5"/>
    </row>
    <row r="59" spans="1:21" customFormat="1" ht="150" customHeight="1">
      <c r="A59" s="438" t="s">
        <v>345</v>
      </c>
      <c r="B59" s="438"/>
      <c r="C59" s="438"/>
      <c r="D59" s="438"/>
      <c r="E59" s="438"/>
      <c r="F59" s="438"/>
      <c r="G59" s="438"/>
      <c r="H59" s="438"/>
      <c r="I59" s="438"/>
      <c r="J59" s="438"/>
      <c r="K59" s="438"/>
      <c r="L59" s="438"/>
      <c r="M59" s="438"/>
      <c r="N59" s="438"/>
      <c r="O59" s="438"/>
      <c r="P59" s="438"/>
      <c r="Q59" s="438"/>
      <c r="R59" s="438"/>
      <c r="S59" s="438"/>
      <c r="T59" s="438"/>
      <c r="U59" s="438"/>
    </row>
    <row r="60" spans="1:21" customFormat="1" ht="10.5" customHeight="1">
      <c r="O60" s="187"/>
      <c r="T60" s="5"/>
    </row>
    <row r="61" spans="1:21" customFormat="1" ht="180" customHeight="1">
      <c r="A61" s="438" t="s">
        <v>346</v>
      </c>
      <c r="B61" s="438"/>
      <c r="C61" s="438"/>
      <c r="D61" s="438"/>
      <c r="E61" s="438"/>
      <c r="F61" s="438"/>
      <c r="G61" s="438"/>
      <c r="H61" s="438"/>
      <c r="I61" s="438"/>
      <c r="J61" s="438"/>
      <c r="K61" s="438"/>
      <c r="L61" s="438"/>
      <c r="M61" s="438"/>
      <c r="N61" s="438"/>
      <c r="O61" s="438"/>
      <c r="P61" s="438"/>
      <c r="Q61" s="438"/>
      <c r="R61" s="438"/>
      <c r="S61" s="438"/>
      <c r="T61" s="438"/>
      <c r="U61" s="438"/>
    </row>
    <row r="62" spans="1:21" s="188" customFormat="1" ht="320.10000000000002" customHeight="1">
      <c r="A62" s="488" t="s">
        <v>347</v>
      </c>
      <c r="B62" s="488"/>
      <c r="C62" s="488"/>
      <c r="D62" s="488"/>
      <c r="E62" s="488"/>
      <c r="F62" s="488"/>
      <c r="G62" s="488"/>
      <c r="H62" s="488"/>
      <c r="I62" s="488"/>
      <c r="J62" s="488"/>
      <c r="K62" s="488"/>
      <c r="L62" s="488"/>
      <c r="M62" s="488"/>
      <c r="N62" s="488"/>
      <c r="O62" s="488"/>
      <c r="P62" s="488"/>
      <c r="Q62" s="488"/>
      <c r="R62" s="488"/>
      <c r="S62" s="488"/>
      <c r="T62" s="488"/>
      <c r="U62" s="488"/>
    </row>
    <row r="63" spans="1:21" s="189" customFormat="1" ht="10.5" customHeight="1">
      <c r="O63" s="190"/>
      <c r="T63" s="191"/>
    </row>
    <row r="64" spans="1:21" s="188" customFormat="1" ht="279.95" customHeight="1">
      <c r="A64" s="489" t="s">
        <v>348</v>
      </c>
      <c r="B64" s="489"/>
      <c r="C64" s="489"/>
      <c r="D64" s="489"/>
      <c r="E64" s="489"/>
      <c r="F64" s="489"/>
      <c r="G64" s="489"/>
      <c r="H64" s="489"/>
      <c r="I64" s="489"/>
      <c r="J64" s="489"/>
      <c r="K64" s="489"/>
      <c r="L64" s="489"/>
      <c r="M64" s="489"/>
      <c r="N64" s="489"/>
      <c r="O64" s="489"/>
      <c r="P64" s="489"/>
      <c r="Q64" s="489"/>
      <c r="R64" s="489"/>
      <c r="S64" s="489"/>
      <c r="T64" s="489"/>
      <c r="U64" s="489"/>
    </row>
    <row r="65" spans="1:21" s="189" customFormat="1" ht="10.5" customHeight="1">
      <c r="O65" s="190"/>
      <c r="T65" s="191"/>
    </row>
    <row r="66" spans="1:21" s="188" customFormat="1" ht="80.099999999999994" customHeight="1">
      <c r="A66" s="488" t="s">
        <v>349</v>
      </c>
      <c r="B66" s="488"/>
      <c r="C66" s="488"/>
      <c r="D66" s="488"/>
      <c r="E66" s="488"/>
      <c r="F66" s="488"/>
      <c r="G66" s="488"/>
      <c r="H66" s="488"/>
      <c r="I66" s="488"/>
      <c r="J66" s="488"/>
      <c r="K66" s="488"/>
      <c r="L66" s="488"/>
      <c r="M66" s="488"/>
      <c r="N66" s="488"/>
      <c r="O66" s="488"/>
      <c r="P66" s="488"/>
      <c r="Q66" s="488"/>
      <c r="R66" s="488"/>
      <c r="S66" s="488"/>
      <c r="T66" s="488"/>
      <c r="U66" s="488"/>
    </row>
    <row r="67" spans="1:21" s="189" customFormat="1" ht="10.5" customHeight="1">
      <c r="O67" s="190"/>
      <c r="T67" s="191"/>
    </row>
    <row r="68" spans="1:21" s="188" customFormat="1" ht="300" customHeight="1">
      <c r="A68" s="488" t="s">
        <v>350</v>
      </c>
      <c r="B68" s="488"/>
      <c r="C68" s="488"/>
      <c r="D68" s="488"/>
      <c r="E68" s="488"/>
      <c r="F68" s="488"/>
      <c r="G68" s="488"/>
      <c r="H68" s="488"/>
      <c r="I68" s="488"/>
      <c r="J68" s="488"/>
      <c r="K68" s="488"/>
      <c r="L68" s="488"/>
      <c r="M68" s="488"/>
      <c r="N68" s="488"/>
      <c r="O68" s="488"/>
      <c r="P68" s="488"/>
      <c r="Q68" s="488"/>
      <c r="R68" s="488"/>
      <c r="S68" s="488"/>
      <c r="T68" s="488"/>
      <c r="U68" s="488"/>
    </row>
    <row r="69" spans="1:21" customFormat="1" ht="10.5" customHeight="1">
      <c r="O69" s="187"/>
      <c r="T69" s="5"/>
    </row>
    <row r="70" spans="1:21" customFormat="1" ht="10.5" customHeight="1">
      <c r="A70" s="118"/>
      <c r="P70" s="187"/>
      <c r="U70" s="5"/>
    </row>
    <row r="71" spans="1:21" customFormat="1" ht="12" customHeight="1">
      <c r="A71" s="490">
        <v>1</v>
      </c>
      <c r="B71" s="490"/>
      <c r="C71" s="28" t="s">
        <v>193</v>
      </c>
      <c r="D71" s="59"/>
      <c r="E71" s="3"/>
      <c r="F71" s="3"/>
      <c r="G71" s="3"/>
      <c r="H71" s="3"/>
      <c r="I71" s="3"/>
      <c r="P71" s="187"/>
    </row>
    <row r="72" spans="1:21" customFormat="1" ht="9.9499999999999993" customHeight="1">
      <c r="A72" s="192"/>
      <c r="B72" s="193"/>
      <c r="P72" s="187"/>
    </row>
    <row r="73" spans="1:21" s="3" customFormat="1" ht="39.950000000000003" customHeight="1">
      <c r="A73" s="194">
        <f>A$71</f>
        <v>1</v>
      </c>
      <c r="B73" s="195">
        <v>1</v>
      </c>
      <c r="C73" s="422" t="s">
        <v>303</v>
      </c>
      <c r="D73" s="422"/>
      <c r="E73" s="422"/>
      <c r="F73" s="422"/>
      <c r="G73" s="422"/>
      <c r="H73" s="422"/>
      <c r="I73" s="422"/>
      <c r="J73" s="422"/>
      <c r="K73" s="422"/>
      <c r="L73" s="196"/>
      <c r="M73" s="4" t="s">
        <v>7</v>
      </c>
      <c r="N73" s="30"/>
      <c r="O73" s="30"/>
      <c r="P73" s="197">
        <f>0.35*(31+51)*2</f>
        <v>57.4</v>
      </c>
    </row>
    <row r="74" spans="1:21" customFormat="1" ht="10.5" customHeight="1">
      <c r="A74" s="192"/>
      <c r="B74" s="198"/>
      <c r="P74" s="187"/>
      <c r="U74" s="5"/>
    </row>
    <row r="75" spans="1:21" customFormat="1" ht="12.75" hidden="1" customHeight="1">
      <c r="A75" s="192"/>
      <c r="B75" s="193"/>
      <c r="P75" s="187"/>
      <c r="U75" s="5"/>
    </row>
    <row r="76" spans="1:21" customFormat="1" ht="12.75" hidden="1" customHeight="1">
      <c r="A76" s="490">
        <v>2</v>
      </c>
      <c r="B76" s="490"/>
      <c r="C76" s="28" t="s">
        <v>352</v>
      </c>
      <c r="D76" s="59"/>
      <c r="E76" s="3"/>
      <c r="F76" s="3"/>
      <c r="G76" s="3"/>
      <c r="H76" s="3"/>
      <c r="I76" s="3"/>
      <c r="P76" s="187"/>
    </row>
    <row r="77" spans="1:21" customFormat="1" ht="12.75" hidden="1" customHeight="1">
      <c r="A77" s="192"/>
      <c r="B77" s="193"/>
      <c r="P77" s="187"/>
    </row>
    <row r="78" spans="1:21" s="3" customFormat="1" ht="12.75" hidden="1" customHeight="1">
      <c r="A78" s="194">
        <f>A76</f>
        <v>2</v>
      </c>
      <c r="B78" s="195">
        <v>1</v>
      </c>
      <c r="C78" s="422" t="s">
        <v>353</v>
      </c>
      <c r="D78" s="422"/>
      <c r="E78" s="422"/>
      <c r="F78" s="422"/>
      <c r="G78" s="422"/>
      <c r="H78" s="422"/>
      <c r="I78" s="422"/>
      <c r="J78" s="422"/>
      <c r="K78" s="422"/>
      <c r="L78" s="196"/>
      <c r="M78" s="4" t="s">
        <v>7</v>
      </c>
      <c r="N78" s="30"/>
      <c r="O78" s="30"/>
      <c r="P78" s="197"/>
    </row>
    <row r="79" spans="1:21" s="3" customFormat="1" ht="12.75" hidden="1" customHeight="1">
      <c r="A79" s="199"/>
      <c r="B79" s="198"/>
      <c r="I79" s="59"/>
      <c r="P79" s="187"/>
    </row>
    <row r="80" spans="1:21" s="3" customFormat="1" ht="12.75" hidden="1" customHeight="1">
      <c r="A80" s="194">
        <f>A76</f>
        <v>2</v>
      </c>
      <c r="B80" s="195">
        <v>2</v>
      </c>
      <c r="C80" s="422" t="s">
        <v>354</v>
      </c>
      <c r="D80" s="422"/>
      <c r="E80" s="422"/>
      <c r="F80" s="422"/>
      <c r="G80" s="422"/>
      <c r="H80" s="422"/>
      <c r="I80" s="422"/>
      <c r="J80" s="422"/>
      <c r="K80" s="422"/>
      <c r="L80" s="196"/>
      <c r="M80" s="4" t="s">
        <v>355</v>
      </c>
      <c r="N80" s="30"/>
      <c r="O80" s="30"/>
      <c r="P80" s="197"/>
    </row>
    <row r="81" spans="1:16" s="3" customFormat="1" ht="12.75" hidden="1" customHeight="1">
      <c r="A81" s="199"/>
      <c r="B81" s="198"/>
      <c r="I81" s="59"/>
      <c r="P81" s="187"/>
    </row>
    <row r="82" spans="1:16" s="3" customFormat="1" ht="12.75" hidden="1" customHeight="1">
      <c r="A82" s="194">
        <f>A78</f>
        <v>2</v>
      </c>
      <c r="B82" s="195">
        <v>3</v>
      </c>
      <c r="C82" s="422" t="s">
        <v>356</v>
      </c>
      <c r="D82" s="422"/>
      <c r="E82" s="422"/>
      <c r="F82" s="422"/>
      <c r="G82" s="422"/>
      <c r="H82" s="422"/>
      <c r="I82" s="422"/>
      <c r="J82" s="422"/>
      <c r="K82" s="422"/>
      <c r="L82" s="196"/>
      <c r="M82" s="4" t="s">
        <v>355</v>
      </c>
      <c r="N82" s="30"/>
      <c r="O82" s="30"/>
      <c r="P82" s="197"/>
    </row>
    <row r="83" spans="1:16" s="3" customFormat="1" ht="12.75" hidden="1" customHeight="1">
      <c r="A83" s="199"/>
      <c r="B83" s="198"/>
      <c r="I83" s="59"/>
      <c r="P83" s="187"/>
    </row>
    <row r="84" spans="1:16" s="3" customFormat="1" ht="12.75" hidden="1" customHeight="1">
      <c r="A84" s="194">
        <f>A76</f>
        <v>2</v>
      </c>
      <c r="B84" s="195">
        <v>4</v>
      </c>
      <c r="C84" s="422" t="s">
        <v>357</v>
      </c>
      <c r="D84" s="422"/>
      <c r="E84" s="422"/>
      <c r="F84" s="422"/>
      <c r="G84" s="422"/>
      <c r="H84" s="422"/>
      <c r="I84" s="422"/>
      <c r="J84" s="422"/>
      <c r="K84" s="422"/>
      <c r="L84" s="196"/>
      <c r="M84" s="4" t="s">
        <v>355</v>
      </c>
      <c r="N84" s="30"/>
      <c r="O84" s="30"/>
      <c r="P84" s="197"/>
    </row>
    <row r="85" spans="1:16" s="3" customFormat="1" ht="12.75" hidden="1" customHeight="1">
      <c r="A85" s="199"/>
      <c r="B85" s="198"/>
      <c r="I85" s="59"/>
      <c r="P85" s="187"/>
    </row>
    <row r="86" spans="1:16" s="3" customFormat="1" ht="12.75" hidden="1" customHeight="1">
      <c r="A86" s="194">
        <f>A78</f>
        <v>2</v>
      </c>
      <c r="B86" s="195">
        <v>5</v>
      </c>
      <c r="C86" s="422" t="s">
        <v>358</v>
      </c>
      <c r="D86" s="422"/>
      <c r="E86" s="422"/>
      <c r="F86" s="422"/>
      <c r="G86" s="422"/>
      <c r="H86" s="422"/>
      <c r="I86" s="422"/>
      <c r="J86" s="422"/>
      <c r="K86" s="422"/>
      <c r="L86" s="196"/>
      <c r="M86" s="4" t="s">
        <v>355</v>
      </c>
      <c r="N86" s="30"/>
      <c r="O86" s="30"/>
      <c r="P86" s="197"/>
    </row>
    <row r="87" spans="1:16" s="3" customFormat="1" ht="12.75" hidden="1" customHeight="1">
      <c r="A87" s="199"/>
      <c r="B87" s="198"/>
      <c r="I87" s="59"/>
      <c r="P87" s="187"/>
    </row>
    <row r="88" spans="1:16" s="3" customFormat="1" ht="12.75" hidden="1" customHeight="1">
      <c r="A88" s="194">
        <f>A80</f>
        <v>2</v>
      </c>
      <c r="B88" s="195">
        <v>6</v>
      </c>
      <c r="C88" s="422" t="s">
        <v>359</v>
      </c>
      <c r="D88" s="422"/>
      <c r="E88" s="422"/>
      <c r="F88" s="422"/>
      <c r="G88" s="422"/>
      <c r="H88" s="422"/>
      <c r="I88" s="422"/>
      <c r="J88" s="422"/>
      <c r="K88" s="422"/>
      <c r="L88" s="196"/>
      <c r="M88" s="4" t="s">
        <v>7</v>
      </c>
      <c r="N88" s="30"/>
      <c r="O88" s="30"/>
      <c r="P88" s="197"/>
    </row>
    <row r="89" spans="1:16" customFormat="1" ht="12.75" hidden="1" customHeight="1">
      <c r="A89" s="192"/>
      <c r="B89" s="198"/>
      <c r="P89" s="187"/>
    </row>
    <row r="90" spans="1:16" s="3" customFormat="1" ht="9.9499999999999993" customHeight="1">
      <c r="A90" s="199"/>
      <c r="B90" s="198"/>
      <c r="I90" s="59"/>
      <c r="P90" s="187"/>
    </row>
    <row r="91" spans="1:16" customFormat="1" ht="12" customHeight="1">
      <c r="A91" s="490">
        <v>2</v>
      </c>
      <c r="B91" s="490"/>
      <c r="C91" s="28" t="s">
        <v>194</v>
      </c>
      <c r="D91" s="59"/>
      <c r="E91" s="3"/>
      <c r="F91" s="3"/>
      <c r="G91" s="3"/>
      <c r="H91" s="3"/>
      <c r="I91" s="3"/>
      <c r="P91" s="187"/>
    </row>
    <row r="92" spans="1:16" customFormat="1" ht="9.9499999999999993" customHeight="1">
      <c r="A92" s="192"/>
      <c r="B92" s="193"/>
      <c r="P92" s="187"/>
    </row>
    <row r="93" spans="1:16" s="3" customFormat="1" ht="12.75" hidden="1" customHeight="1">
      <c r="A93" s="194">
        <f>A91</f>
        <v>2</v>
      </c>
      <c r="B93" s="195">
        <v>1</v>
      </c>
      <c r="C93" s="422" t="s">
        <v>360</v>
      </c>
      <c r="D93" s="422"/>
      <c r="E93" s="422"/>
      <c r="F93" s="422"/>
      <c r="G93" s="422"/>
      <c r="H93" s="422"/>
      <c r="I93" s="422"/>
      <c r="J93" s="422"/>
      <c r="K93" s="422"/>
      <c r="L93" s="196"/>
      <c r="M93" s="4"/>
      <c r="N93" s="30"/>
      <c r="O93" s="30"/>
      <c r="P93" s="197"/>
    </row>
    <row r="94" spans="1:16" s="3" customFormat="1" ht="12.75" hidden="1" customHeight="1">
      <c r="A94" s="199"/>
      <c r="B94" s="198"/>
      <c r="C94" s="30" t="s">
        <v>361</v>
      </c>
      <c r="D94" s="433" t="s">
        <v>362</v>
      </c>
      <c r="E94" s="433"/>
      <c r="F94" s="433"/>
      <c r="G94" s="433"/>
      <c r="H94" s="433"/>
      <c r="I94" s="433"/>
      <c r="J94" s="433"/>
      <c r="K94" s="433"/>
      <c r="M94" s="4" t="s">
        <v>355</v>
      </c>
      <c r="P94" s="197">
        <v>0</v>
      </c>
    </row>
    <row r="95" spans="1:16" s="3" customFormat="1" ht="12.75" hidden="1" customHeight="1">
      <c r="A95" s="199"/>
      <c r="B95" s="198"/>
      <c r="C95" s="30" t="s">
        <v>361</v>
      </c>
      <c r="D95" s="433" t="s">
        <v>363</v>
      </c>
      <c r="E95" s="433"/>
      <c r="F95" s="433"/>
      <c r="G95" s="433"/>
      <c r="H95" s="433"/>
      <c r="I95" s="433"/>
      <c r="J95" s="433"/>
      <c r="K95" s="433"/>
      <c r="M95" s="4" t="s">
        <v>7</v>
      </c>
      <c r="P95" s="197">
        <v>0</v>
      </c>
    </row>
    <row r="96" spans="1:16" s="3" customFormat="1" ht="12.75" hidden="1" customHeight="1">
      <c r="A96" s="199"/>
      <c r="B96" s="198"/>
      <c r="I96" s="59"/>
      <c r="P96" s="187"/>
    </row>
    <row r="97" spans="1:16" s="3" customFormat="1" ht="30" customHeight="1">
      <c r="A97" s="194">
        <v>2</v>
      </c>
      <c r="B97" s="195">
        <v>1</v>
      </c>
      <c r="C97" s="422" t="s">
        <v>304</v>
      </c>
      <c r="D97" s="422"/>
      <c r="E97" s="422"/>
      <c r="F97" s="422"/>
      <c r="G97" s="422"/>
      <c r="H97" s="422"/>
      <c r="I97" s="422"/>
      <c r="J97" s="422"/>
      <c r="K97" s="422"/>
      <c r="L97" s="196"/>
      <c r="N97" s="30"/>
      <c r="O97" s="30"/>
      <c r="P97" s="187"/>
    </row>
    <row r="98" spans="1:16" s="3" customFormat="1" ht="13.5" customHeight="1">
      <c r="A98" s="199"/>
      <c r="B98" s="198"/>
      <c r="C98" s="30" t="s">
        <v>361</v>
      </c>
      <c r="D98" s="433" t="s">
        <v>372</v>
      </c>
      <c r="E98" s="433"/>
      <c r="F98" s="433"/>
      <c r="G98" s="433"/>
      <c r="H98" s="433"/>
      <c r="I98" s="433"/>
      <c r="J98" s="433"/>
      <c r="K98" s="433"/>
      <c r="M98" s="4" t="s">
        <v>355</v>
      </c>
      <c r="P98" s="197">
        <f>0.3*0.4*(31+51)*2</f>
        <v>19.68</v>
      </c>
    </row>
    <row r="99" spans="1:16" s="3" customFormat="1" ht="13.5" customHeight="1">
      <c r="A99" s="199"/>
      <c r="B99" s="198"/>
      <c r="C99" s="30" t="s">
        <v>361</v>
      </c>
      <c r="D99" s="433" t="s">
        <v>363</v>
      </c>
      <c r="E99" s="433"/>
      <c r="F99" s="433"/>
      <c r="G99" s="433"/>
      <c r="H99" s="433"/>
      <c r="I99" s="433"/>
      <c r="J99" s="433"/>
      <c r="K99" s="433"/>
      <c r="M99" s="4" t="s">
        <v>7</v>
      </c>
      <c r="P99" s="197">
        <f>0.45*(31+51)*2</f>
        <v>73.8</v>
      </c>
    </row>
    <row r="100" spans="1:16" s="3" customFormat="1" ht="12.75" hidden="1" customHeight="1">
      <c r="A100" s="199"/>
      <c r="B100" s="198"/>
      <c r="I100" s="59"/>
      <c r="P100" s="187"/>
    </row>
    <row r="101" spans="1:16" s="3" customFormat="1" ht="12.75" hidden="1" customHeight="1">
      <c r="A101" s="194">
        <f>A91</f>
        <v>2</v>
      </c>
      <c r="B101" s="195">
        <v>3</v>
      </c>
      <c r="C101" s="422" t="s">
        <v>366</v>
      </c>
      <c r="D101" s="422"/>
      <c r="E101" s="422"/>
      <c r="F101" s="422"/>
      <c r="G101" s="422"/>
      <c r="H101" s="422"/>
      <c r="I101" s="422"/>
      <c r="J101" s="422"/>
      <c r="K101" s="422"/>
      <c r="L101" s="196"/>
      <c r="N101" s="30"/>
      <c r="O101" s="30"/>
      <c r="P101" s="187"/>
    </row>
    <row r="102" spans="1:16" s="3" customFormat="1" ht="12.75" hidden="1" customHeight="1">
      <c r="A102" s="199"/>
      <c r="B102" s="198"/>
      <c r="C102" s="30" t="s">
        <v>361</v>
      </c>
      <c r="D102" s="433" t="s">
        <v>367</v>
      </c>
      <c r="E102" s="433"/>
      <c r="F102" s="433"/>
      <c r="G102" s="433"/>
      <c r="H102" s="433"/>
      <c r="I102" s="433"/>
      <c r="J102" s="433"/>
      <c r="K102" s="433"/>
      <c r="M102" s="4" t="s">
        <v>355</v>
      </c>
      <c r="P102" s="197"/>
    </row>
    <row r="103" spans="1:16" s="3" customFormat="1" ht="12.75" hidden="1" customHeight="1">
      <c r="A103" s="199"/>
      <c r="B103" s="198"/>
      <c r="C103" s="30" t="s">
        <v>361</v>
      </c>
      <c r="D103" s="433" t="s">
        <v>363</v>
      </c>
      <c r="E103" s="433"/>
      <c r="F103" s="433"/>
      <c r="G103" s="433"/>
      <c r="H103" s="433"/>
      <c r="I103" s="433"/>
      <c r="J103" s="433"/>
      <c r="K103" s="433"/>
      <c r="M103" s="4" t="s">
        <v>7</v>
      </c>
      <c r="P103" s="197"/>
    </row>
    <row r="104" spans="1:16" s="3" customFormat="1" ht="12.75" hidden="1" customHeight="1">
      <c r="A104" s="199"/>
      <c r="B104" s="198"/>
      <c r="I104" s="59"/>
      <c r="P104" s="187"/>
    </row>
    <row r="105" spans="1:16" s="3" customFormat="1" ht="12.75" hidden="1" customHeight="1">
      <c r="A105" s="194">
        <f>A91</f>
        <v>2</v>
      </c>
      <c r="B105" s="195">
        <v>4</v>
      </c>
      <c r="C105" s="422" t="s">
        <v>368</v>
      </c>
      <c r="D105" s="422"/>
      <c r="E105" s="422"/>
      <c r="F105" s="422"/>
      <c r="G105" s="422"/>
      <c r="H105" s="422"/>
      <c r="I105" s="422"/>
      <c r="J105" s="422"/>
      <c r="K105" s="422"/>
      <c r="L105" s="196"/>
      <c r="M105" s="4" t="s">
        <v>355</v>
      </c>
      <c r="N105" s="30"/>
      <c r="O105" s="30"/>
      <c r="P105" s="197"/>
    </row>
    <row r="106" spans="1:16" s="3" customFormat="1" ht="12.75" hidden="1" customHeight="1">
      <c r="A106" s="199"/>
      <c r="B106" s="198"/>
      <c r="I106" s="59"/>
      <c r="P106" s="187"/>
    </row>
    <row r="107" spans="1:16" s="3" customFormat="1" ht="12.75" hidden="1" customHeight="1">
      <c r="A107" s="194">
        <f>A91</f>
        <v>2</v>
      </c>
      <c r="B107" s="195">
        <v>5</v>
      </c>
      <c r="C107" s="422" t="s">
        <v>369</v>
      </c>
      <c r="D107" s="422"/>
      <c r="E107" s="422"/>
      <c r="F107" s="422"/>
      <c r="G107" s="422"/>
      <c r="H107" s="422"/>
      <c r="I107" s="422"/>
      <c r="J107" s="422"/>
      <c r="K107" s="422"/>
      <c r="L107" s="196"/>
      <c r="M107" s="4" t="s">
        <v>355</v>
      </c>
      <c r="N107" s="30"/>
      <c r="O107" s="30"/>
      <c r="P107" s="197"/>
    </row>
    <row r="108" spans="1:16" s="3" customFormat="1" ht="12.75" hidden="1" customHeight="1">
      <c r="A108" s="199"/>
      <c r="B108" s="198"/>
      <c r="I108" s="59"/>
      <c r="P108" s="187"/>
    </row>
    <row r="109" spans="1:16" s="3" customFormat="1" ht="12.75" hidden="1" customHeight="1">
      <c r="A109" s="194">
        <f>A91</f>
        <v>2</v>
      </c>
      <c r="B109" s="195">
        <v>6</v>
      </c>
      <c r="C109" s="422" t="s">
        <v>370</v>
      </c>
      <c r="D109" s="422"/>
      <c r="E109" s="422"/>
      <c r="F109" s="422"/>
      <c r="G109" s="422"/>
      <c r="H109" s="422"/>
      <c r="I109" s="422"/>
      <c r="J109" s="422"/>
      <c r="K109" s="422"/>
      <c r="L109" s="196"/>
      <c r="M109" s="4" t="s">
        <v>355</v>
      </c>
      <c r="N109" s="30"/>
      <c r="O109" s="30"/>
      <c r="P109" s="197"/>
    </row>
    <row r="110" spans="1:16" s="3" customFormat="1" ht="6.95" customHeight="1">
      <c r="A110" s="199"/>
      <c r="B110" s="198"/>
      <c r="I110" s="59"/>
      <c r="P110" s="187"/>
    </row>
    <row r="111" spans="1:16" s="3" customFormat="1" ht="99.95" customHeight="1">
      <c r="A111" s="194">
        <f>A91</f>
        <v>2</v>
      </c>
      <c r="B111" s="195">
        <v>2</v>
      </c>
      <c r="C111" s="422" t="s">
        <v>305</v>
      </c>
      <c r="D111" s="422"/>
      <c r="E111" s="422"/>
      <c r="F111" s="422"/>
      <c r="G111" s="422"/>
      <c r="H111" s="422"/>
      <c r="I111" s="422"/>
      <c r="J111" s="422"/>
      <c r="K111" s="422"/>
      <c r="L111" s="196"/>
      <c r="N111" s="30"/>
      <c r="O111" s="30"/>
      <c r="P111" s="187"/>
    </row>
    <row r="112" spans="1:16" s="3" customFormat="1" ht="13.5" customHeight="1">
      <c r="A112" s="199"/>
      <c r="B112" s="198"/>
      <c r="C112" s="30" t="s">
        <v>361</v>
      </c>
      <c r="D112" s="433" t="s">
        <v>372</v>
      </c>
      <c r="E112" s="433"/>
      <c r="F112" s="433"/>
      <c r="G112" s="433"/>
      <c r="H112" s="433"/>
      <c r="I112" s="433"/>
      <c r="J112" s="433"/>
      <c r="K112" s="433"/>
      <c r="M112" s="4" t="s">
        <v>355</v>
      </c>
      <c r="P112" s="197">
        <f>(0.35^2-0.12^2)*2.1*30+0.5</f>
        <v>7.3102999999999998</v>
      </c>
    </row>
    <row r="113" spans="1:16" s="3" customFormat="1" ht="13.5" customHeight="1">
      <c r="A113" s="199"/>
      <c r="B113" s="198"/>
      <c r="C113" s="30" t="s">
        <v>361</v>
      </c>
      <c r="D113" s="433" t="s">
        <v>306</v>
      </c>
      <c r="E113" s="433"/>
      <c r="F113" s="433"/>
      <c r="G113" s="433"/>
      <c r="H113" s="433"/>
      <c r="I113" s="433"/>
      <c r="J113" s="433"/>
      <c r="K113" s="433"/>
      <c r="M113" s="4" t="s">
        <v>7</v>
      </c>
      <c r="P113" s="197">
        <f>(0.35*4)*2.1*30+5</f>
        <v>93.2</v>
      </c>
    </row>
    <row r="114" spans="1:16" s="3" customFormat="1" ht="6.95" customHeight="1">
      <c r="A114" s="199"/>
      <c r="B114" s="198"/>
      <c r="I114" s="59"/>
      <c r="P114" s="187"/>
    </row>
    <row r="115" spans="1:16" s="3" customFormat="1" ht="24.95" customHeight="1">
      <c r="A115" s="194">
        <f>A91</f>
        <v>2</v>
      </c>
      <c r="B115" s="195">
        <v>3</v>
      </c>
      <c r="C115" s="422" t="s">
        <v>307</v>
      </c>
      <c r="D115" s="422"/>
      <c r="E115" s="422"/>
      <c r="F115" s="422"/>
      <c r="G115" s="422"/>
      <c r="H115" s="422"/>
      <c r="I115" s="422"/>
      <c r="J115" s="422"/>
      <c r="K115" s="422"/>
      <c r="L115" s="196"/>
      <c r="N115" s="30"/>
      <c r="O115" s="30"/>
      <c r="P115" s="187"/>
    </row>
    <row r="116" spans="1:16" s="3" customFormat="1" ht="13.5" customHeight="1">
      <c r="A116" s="199"/>
      <c r="B116" s="198"/>
      <c r="C116" s="30" t="s">
        <v>361</v>
      </c>
      <c r="D116" s="433" t="s">
        <v>372</v>
      </c>
      <c r="E116" s="433"/>
      <c r="F116" s="433"/>
      <c r="G116" s="433"/>
      <c r="H116" s="433"/>
      <c r="I116" s="433"/>
      <c r="J116" s="433"/>
      <c r="K116" s="433"/>
      <c r="M116" s="4" t="s">
        <v>355</v>
      </c>
      <c r="P116" s="197">
        <f>0.25*0.25*(31+51+6)*2</f>
        <v>11</v>
      </c>
    </row>
    <row r="117" spans="1:16" s="3" customFormat="1" ht="13.5" customHeight="1">
      <c r="A117" s="199"/>
      <c r="B117" s="198"/>
      <c r="C117" s="30" t="s">
        <v>361</v>
      </c>
      <c r="D117" s="433" t="s">
        <v>308</v>
      </c>
      <c r="E117" s="433"/>
      <c r="F117" s="433"/>
      <c r="G117" s="433"/>
      <c r="H117" s="433"/>
      <c r="I117" s="433"/>
      <c r="J117" s="433"/>
      <c r="K117" s="433"/>
      <c r="M117" s="4" t="s">
        <v>7</v>
      </c>
      <c r="P117" s="197">
        <f>0.27*(31+51+6)*2</f>
        <v>47.52</v>
      </c>
    </row>
    <row r="118" spans="1:16" s="3" customFormat="1" ht="6.95" customHeight="1">
      <c r="A118" s="199"/>
      <c r="B118" s="198"/>
      <c r="I118" s="59"/>
      <c r="P118" s="187"/>
    </row>
    <row r="119" spans="1:16" s="3" customFormat="1" ht="12.75" hidden="1" customHeight="1">
      <c r="A119" s="194">
        <f>A91</f>
        <v>2</v>
      </c>
      <c r="B119" s="195">
        <v>9</v>
      </c>
      <c r="C119" s="422" t="s">
        <v>374</v>
      </c>
      <c r="D119" s="422"/>
      <c r="E119" s="422"/>
      <c r="F119" s="422"/>
      <c r="G119" s="422"/>
      <c r="H119" s="422"/>
      <c r="I119" s="422"/>
      <c r="J119" s="422"/>
      <c r="K119" s="422"/>
      <c r="L119" s="196"/>
      <c r="N119" s="30"/>
      <c r="O119" s="30"/>
      <c r="P119" s="187"/>
    </row>
    <row r="120" spans="1:16" s="3" customFormat="1" ht="12.75" hidden="1" customHeight="1">
      <c r="A120" s="199"/>
      <c r="B120" s="198"/>
      <c r="C120" s="30" t="s">
        <v>361</v>
      </c>
      <c r="D120" s="433" t="s">
        <v>372</v>
      </c>
      <c r="E120" s="433"/>
      <c r="F120" s="433"/>
      <c r="G120" s="433"/>
      <c r="H120" s="433"/>
      <c r="I120" s="433"/>
      <c r="J120" s="433"/>
      <c r="K120" s="433"/>
      <c r="M120" s="4" t="s">
        <v>355</v>
      </c>
      <c r="P120" s="197"/>
    </row>
    <row r="121" spans="1:16" s="3" customFormat="1" ht="12.75" hidden="1" customHeight="1">
      <c r="A121" s="199"/>
      <c r="B121" s="198"/>
      <c r="I121" s="59"/>
      <c r="P121" s="187"/>
    </row>
    <row r="122" spans="1:16" s="3" customFormat="1" ht="12.75" hidden="1" customHeight="1">
      <c r="A122" s="194">
        <f>A91</f>
        <v>2</v>
      </c>
      <c r="B122" s="195">
        <v>10</v>
      </c>
      <c r="C122" s="422" t="s">
        <v>375</v>
      </c>
      <c r="D122" s="422"/>
      <c r="E122" s="422"/>
      <c r="F122" s="422"/>
      <c r="G122" s="422"/>
      <c r="H122" s="422"/>
      <c r="I122" s="422"/>
      <c r="J122" s="422"/>
      <c r="K122" s="422"/>
      <c r="L122" s="196"/>
      <c r="M122" s="4"/>
      <c r="N122" s="30"/>
      <c r="O122" s="30"/>
      <c r="P122" s="197"/>
    </row>
    <row r="123" spans="1:16" s="3" customFormat="1" ht="12.75" hidden="1" customHeight="1">
      <c r="A123" s="199"/>
      <c r="B123" s="198"/>
      <c r="C123" s="30" t="s">
        <v>361</v>
      </c>
      <c r="D123" s="433" t="s">
        <v>362</v>
      </c>
      <c r="E123" s="433"/>
      <c r="F123" s="433"/>
      <c r="G123" s="433"/>
      <c r="H123" s="433"/>
      <c r="I123" s="433"/>
      <c r="J123" s="433"/>
      <c r="K123" s="433"/>
      <c r="M123" s="4" t="s">
        <v>355</v>
      </c>
      <c r="P123" s="197"/>
    </row>
    <row r="124" spans="1:16" s="3" customFormat="1" ht="12.75" hidden="1" customHeight="1">
      <c r="A124" s="199"/>
      <c r="B124" s="198"/>
      <c r="C124" s="30" t="s">
        <v>361</v>
      </c>
      <c r="D124" s="433" t="s">
        <v>365</v>
      </c>
      <c r="E124" s="433"/>
      <c r="F124" s="433"/>
      <c r="G124" s="433"/>
      <c r="H124" s="433"/>
      <c r="I124" s="433"/>
      <c r="J124" s="433"/>
      <c r="K124" s="433"/>
      <c r="M124" s="4" t="s">
        <v>7</v>
      </c>
      <c r="P124" s="197"/>
    </row>
    <row r="125" spans="1:16" s="3" customFormat="1" ht="12.75" hidden="1" customHeight="1">
      <c r="A125" s="199"/>
      <c r="B125" s="198"/>
      <c r="I125" s="59"/>
      <c r="P125" s="187"/>
    </row>
    <row r="126" spans="1:16" s="3" customFormat="1" ht="12.75" hidden="1" customHeight="1">
      <c r="A126" s="194">
        <f>A91</f>
        <v>2</v>
      </c>
      <c r="B126" s="195">
        <v>11</v>
      </c>
      <c r="C126" s="422" t="s">
        <v>376</v>
      </c>
      <c r="D126" s="422"/>
      <c r="E126" s="422"/>
      <c r="F126" s="422"/>
      <c r="G126" s="422"/>
      <c r="H126" s="422"/>
      <c r="I126" s="422"/>
      <c r="J126" s="422"/>
      <c r="K126" s="422"/>
      <c r="L126" s="196"/>
      <c r="M126" s="4"/>
      <c r="N126" s="30"/>
      <c r="O126" s="30"/>
      <c r="P126" s="197"/>
    </row>
    <row r="127" spans="1:16" s="3" customFormat="1" ht="12.75" hidden="1" customHeight="1">
      <c r="A127" s="199"/>
      <c r="B127" s="198"/>
      <c r="C127" s="30" t="s">
        <v>361</v>
      </c>
      <c r="D127" s="433" t="s">
        <v>372</v>
      </c>
      <c r="E127" s="433"/>
      <c r="F127" s="433"/>
      <c r="G127" s="433"/>
      <c r="H127" s="433"/>
      <c r="I127" s="433"/>
      <c r="J127" s="433"/>
      <c r="K127" s="433"/>
      <c r="M127" s="4" t="s">
        <v>355</v>
      </c>
      <c r="P127" s="197"/>
    </row>
    <row r="128" spans="1:16" s="3" customFormat="1" ht="12.75" hidden="1" customHeight="1">
      <c r="A128" s="199"/>
      <c r="B128" s="198"/>
      <c r="C128" s="30" t="s">
        <v>361</v>
      </c>
      <c r="D128" s="433" t="s">
        <v>365</v>
      </c>
      <c r="E128" s="433"/>
      <c r="F128" s="433"/>
      <c r="G128" s="433"/>
      <c r="H128" s="433"/>
      <c r="I128" s="433"/>
      <c r="J128" s="433"/>
      <c r="K128" s="433"/>
      <c r="M128" s="4" t="s">
        <v>7</v>
      </c>
      <c r="P128" s="197"/>
    </row>
    <row r="129" spans="1:16" s="3" customFormat="1" ht="12.75" hidden="1" customHeight="1">
      <c r="A129" s="199"/>
      <c r="B129" s="198"/>
      <c r="I129" s="59"/>
      <c r="P129" s="187"/>
    </row>
    <row r="130" spans="1:16" s="3" customFormat="1" ht="12.75" hidden="1" customHeight="1">
      <c r="A130" s="194">
        <f>A91</f>
        <v>2</v>
      </c>
      <c r="B130" s="195">
        <v>12</v>
      </c>
      <c r="C130" s="422" t="s">
        <v>377</v>
      </c>
      <c r="D130" s="422"/>
      <c r="E130" s="422"/>
      <c r="F130" s="422"/>
      <c r="G130" s="422"/>
      <c r="H130" s="422"/>
      <c r="I130" s="422"/>
      <c r="J130" s="422"/>
      <c r="K130" s="422"/>
      <c r="L130" s="196"/>
      <c r="M130" s="4"/>
      <c r="N130" s="30"/>
      <c r="O130" s="30"/>
      <c r="P130" s="197"/>
    </row>
    <row r="131" spans="1:16" s="3" customFormat="1" ht="12.75" hidden="1" customHeight="1">
      <c r="A131" s="199"/>
      <c r="B131" s="198"/>
      <c r="C131" s="30" t="s">
        <v>361</v>
      </c>
      <c r="D131" s="433" t="s">
        <v>367</v>
      </c>
      <c r="E131" s="433"/>
      <c r="F131" s="433"/>
      <c r="G131" s="433"/>
      <c r="H131" s="433"/>
      <c r="I131" s="433"/>
      <c r="J131" s="433"/>
      <c r="K131" s="433"/>
      <c r="M131" s="4" t="s">
        <v>355</v>
      </c>
      <c r="P131" s="197">
        <v>0</v>
      </c>
    </row>
    <row r="132" spans="1:16" s="3" customFormat="1" ht="12.75" hidden="1" customHeight="1">
      <c r="A132" s="199"/>
      <c r="B132" s="198"/>
      <c r="C132" s="30" t="s">
        <v>361</v>
      </c>
      <c r="D132" s="433" t="s">
        <v>365</v>
      </c>
      <c r="E132" s="433"/>
      <c r="F132" s="433"/>
      <c r="G132" s="433"/>
      <c r="H132" s="433"/>
      <c r="I132" s="433"/>
      <c r="J132" s="433"/>
      <c r="K132" s="433"/>
      <c r="M132" s="4" t="s">
        <v>7</v>
      </c>
      <c r="P132" s="197">
        <v>0</v>
      </c>
    </row>
    <row r="133" spans="1:16" s="3" customFormat="1" ht="12.75" hidden="1" customHeight="1">
      <c r="A133" s="199"/>
      <c r="B133" s="198"/>
      <c r="I133" s="59"/>
      <c r="P133" s="187"/>
    </row>
    <row r="134" spans="1:16" s="3" customFormat="1" ht="12.75" hidden="1" customHeight="1">
      <c r="A134" s="194">
        <v>3</v>
      </c>
      <c r="B134" s="195">
        <v>13</v>
      </c>
      <c r="C134" s="422" t="s">
        <v>378</v>
      </c>
      <c r="D134" s="422"/>
      <c r="E134" s="422"/>
      <c r="F134" s="422"/>
      <c r="G134" s="422"/>
      <c r="H134" s="422"/>
      <c r="I134" s="422"/>
      <c r="J134" s="422"/>
      <c r="K134" s="422"/>
      <c r="L134" s="196"/>
      <c r="M134" s="4"/>
      <c r="N134" s="30"/>
      <c r="O134" s="30"/>
      <c r="P134" s="197"/>
    </row>
    <row r="135" spans="1:16" s="3" customFormat="1" ht="12.75" hidden="1" customHeight="1">
      <c r="A135" s="199"/>
      <c r="B135" s="198"/>
      <c r="C135" s="30" t="s">
        <v>361</v>
      </c>
      <c r="D135" s="433" t="s">
        <v>379</v>
      </c>
      <c r="E135" s="433"/>
      <c r="F135" s="433"/>
      <c r="G135" s="433"/>
      <c r="H135" s="433"/>
      <c r="I135" s="433"/>
      <c r="J135" s="433"/>
      <c r="K135" s="433"/>
      <c r="M135" s="4" t="s">
        <v>7</v>
      </c>
      <c r="P135" s="197"/>
    </row>
    <row r="136" spans="1:16" s="3" customFormat="1" ht="6.95" customHeight="1">
      <c r="A136" s="199"/>
      <c r="B136" s="198"/>
      <c r="I136" s="59"/>
      <c r="P136" s="187"/>
    </row>
    <row r="137" spans="1:16" s="3" customFormat="1" ht="24.95" customHeight="1">
      <c r="A137" s="194">
        <f>A91</f>
        <v>2</v>
      </c>
      <c r="B137" s="195">
        <v>4</v>
      </c>
      <c r="C137" s="422" t="s">
        <v>309</v>
      </c>
      <c r="D137" s="422"/>
      <c r="E137" s="422"/>
      <c r="F137" s="422"/>
      <c r="G137" s="422"/>
      <c r="H137" s="422"/>
      <c r="I137" s="422"/>
      <c r="J137" s="422"/>
      <c r="K137" s="422"/>
      <c r="L137" s="196"/>
      <c r="M137" s="4"/>
      <c r="N137" s="30"/>
      <c r="O137" s="30"/>
      <c r="P137" s="197"/>
    </row>
    <row r="138" spans="1:16" s="3" customFormat="1" ht="12" customHeight="1">
      <c r="A138" s="199"/>
      <c r="B138" s="198"/>
      <c r="C138" s="30" t="s">
        <v>361</v>
      </c>
      <c r="D138" s="433" t="s">
        <v>381</v>
      </c>
      <c r="E138" s="433"/>
      <c r="F138" s="433"/>
      <c r="G138" s="433"/>
      <c r="H138" s="433"/>
      <c r="I138" s="433"/>
      <c r="J138" s="433"/>
      <c r="K138" s="433"/>
      <c r="M138" s="4" t="s">
        <v>382</v>
      </c>
      <c r="P138" s="200">
        <v>4150</v>
      </c>
    </row>
    <row r="139" spans="1:16" s="3" customFormat="1" ht="12.75" hidden="1" customHeight="1">
      <c r="A139" s="199"/>
      <c r="B139" s="198"/>
      <c r="C139" s="30" t="s">
        <v>361</v>
      </c>
      <c r="D139" s="433" t="s">
        <v>383</v>
      </c>
      <c r="E139" s="433"/>
      <c r="F139" s="433"/>
      <c r="G139" s="433"/>
      <c r="H139" s="433"/>
      <c r="I139" s="433"/>
      <c r="J139" s="433"/>
      <c r="K139" s="433"/>
      <c r="M139" s="4" t="s">
        <v>382</v>
      </c>
      <c r="P139" s="200"/>
    </row>
    <row r="140" spans="1:16" s="3" customFormat="1" ht="12" customHeight="1">
      <c r="A140" s="199"/>
      <c r="B140" s="198"/>
      <c r="C140" s="30"/>
      <c r="D140" s="59"/>
      <c r="E140" s="59"/>
      <c r="F140" s="59"/>
      <c r="G140" s="59"/>
      <c r="H140" s="59"/>
      <c r="I140" s="59"/>
      <c r="J140" s="59"/>
      <c r="K140" s="59"/>
      <c r="M140" s="4"/>
      <c r="P140" s="200"/>
    </row>
    <row r="141" spans="1:16" s="3" customFormat="1" ht="9.9499999999999993" customHeight="1">
      <c r="A141" s="199"/>
      <c r="B141" s="198"/>
      <c r="C141" s="30"/>
      <c r="D141" s="59"/>
      <c r="E141" s="59"/>
      <c r="F141" s="59"/>
      <c r="G141" s="59"/>
      <c r="H141" s="59"/>
      <c r="I141" s="59"/>
      <c r="J141" s="59"/>
      <c r="K141" s="59"/>
      <c r="M141" s="4"/>
      <c r="P141" s="197"/>
    </row>
    <row r="142" spans="1:16" customFormat="1" ht="12" customHeight="1">
      <c r="A142" s="490">
        <v>3</v>
      </c>
      <c r="B142" s="490"/>
      <c r="C142" s="28" t="s">
        <v>195</v>
      </c>
      <c r="D142" s="59"/>
      <c r="E142" s="3"/>
      <c r="F142" s="3"/>
      <c r="G142" s="3"/>
      <c r="H142" s="3"/>
      <c r="I142" s="3"/>
      <c r="P142" s="187"/>
    </row>
    <row r="143" spans="1:16" customFormat="1" ht="12" customHeight="1">
      <c r="A143" s="192"/>
      <c r="B143" s="201"/>
      <c r="C143" s="28"/>
      <c r="D143" s="59"/>
      <c r="E143" s="3"/>
      <c r="F143" s="3"/>
      <c r="G143" s="3"/>
      <c r="H143" s="3"/>
      <c r="I143" s="3"/>
      <c r="P143" s="187"/>
    </row>
    <row r="144" spans="1:16" s="3" customFormat="1" ht="24.95" customHeight="1">
      <c r="A144" s="194">
        <f>A142</f>
        <v>3</v>
      </c>
      <c r="B144" s="195">
        <v>1</v>
      </c>
      <c r="C144" s="422" t="s">
        <v>310</v>
      </c>
      <c r="D144" s="422"/>
      <c r="E144" s="422"/>
      <c r="F144" s="422"/>
      <c r="G144" s="422"/>
      <c r="H144" s="422"/>
      <c r="I144" s="422"/>
      <c r="J144" s="422"/>
      <c r="K144" s="422"/>
      <c r="L144" s="196"/>
      <c r="M144" s="4" t="s">
        <v>355</v>
      </c>
      <c r="N144" s="30"/>
      <c r="O144" s="30"/>
      <c r="P144" s="197">
        <f>0.25*4.65*2.1*32</f>
        <v>78.12</v>
      </c>
    </row>
    <row r="145" spans="1:16" s="3" customFormat="1" ht="6.95" customHeight="1">
      <c r="A145" s="199"/>
      <c r="B145" s="198"/>
      <c r="I145" s="59"/>
      <c r="P145" s="187"/>
    </row>
    <row r="146" spans="1:16" s="3" customFormat="1" ht="12.75" hidden="1" customHeight="1">
      <c r="A146" s="194">
        <f>A142</f>
        <v>3</v>
      </c>
      <c r="B146" s="195">
        <v>2</v>
      </c>
      <c r="C146" s="422" t="s">
        <v>385</v>
      </c>
      <c r="D146" s="422"/>
      <c r="E146" s="422"/>
      <c r="F146" s="422"/>
      <c r="G146" s="422"/>
      <c r="H146" s="422"/>
      <c r="I146" s="422"/>
      <c r="J146" s="422"/>
      <c r="K146" s="422"/>
      <c r="L146" s="196"/>
      <c r="M146" s="4" t="s">
        <v>355</v>
      </c>
      <c r="N146" s="30"/>
      <c r="O146" s="30"/>
      <c r="P146" s="197"/>
    </row>
    <row r="147" spans="1:16" s="3" customFormat="1" ht="12.75" hidden="1" customHeight="1">
      <c r="A147" s="199"/>
      <c r="B147" s="198"/>
      <c r="I147" s="59"/>
      <c r="P147" s="187"/>
    </row>
    <row r="148" spans="1:16" s="3" customFormat="1" ht="12.75" hidden="1" customHeight="1">
      <c r="A148" s="194">
        <f>A142</f>
        <v>3</v>
      </c>
      <c r="B148" s="195">
        <v>3</v>
      </c>
      <c r="C148" s="422" t="s">
        <v>386</v>
      </c>
      <c r="D148" s="422"/>
      <c r="E148" s="422"/>
      <c r="F148" s="422"/>
      <c r="G148" s="422"/>
      <c r="H148" s="422"/>
      <c r="I148" s="422"/>
      <c r="J148" s="422"/>
      <c r="K148" s="422"/>
      <c r="L148" s="196"/>
      <c r="M148" s="4" t="s">
        <v>7</v>
      </c>
      <c r="N148" s="30"/>
      <c r="O148" s="30"/>
      <c r="P148" s="197"/>
    </row>
    <row r="149" spans="1:16" s="3" customFormat="1" ht="12.75" hidden="1" customHeight="1">
      <c r="A149" s="199"/>
      <c r="B149" s="198"/>
      <c r="I149" s="59"/>
      <c r="P149" s="187"/>
    </row>
    <row r="150" spans="1:16" s="3" customFormat="1" ht="12.75" hidden="1" customHeight="1">
      <c r="A150" s="194">
        <f>A142</f>
        <v>3</v>
      </c>
      <c r="B150" s="195">
        <v>4</v>
      </c>
      <c r="C150" s="422" t="s">
        <v>387</v>
      </c>
      <c r="D150" s="422"/>
      <c r="E150" s="422"/>
      <c r="F150" s="422"/>
      <c r="G150" s="422"/>
      <c r="H150" s="422"/>
      <c r="I150" s="422"/>
      <c r="J150" s="422"/>
      <c r="K150" s="422"/>
      <c r="L150" s="196"/>
      <c r="M150" s="4" t="s">
        <v>7</v>
      </c>
      <c r="N150" s="30"/>
      <c r="O150" s="30"/>
      <c r="P150" s="197"/>
    </row>
    <row r="151" spans="1:16" s="3" customFormat="1" ht="12.75" hidden="1" customHeight="1">
      <c r="A151" s="199"/>
      <c r="B151" s="198"/>
      <c r="I151" s="59"/>
      <c r="P151" s="187"/>
    </row>
    <row r="152" spans="1:16" s="3" customFormat="1" ht="36.950000000000003" customHeight="1">
      <c r="A152" s="194">
        <f>A142</f>
        <v>3</v>
      </c>
      <c r="B152" s="195">
        <v>2</v>
      </c>
      <c r="C152" s="422" t="s">
        <v>311</v>
      </c>
      <c r="D152" s="422"/>
      <c r="E152" s="422"/>
      <c r="F152" s="422"/>
      <c r="G152" s="422"/>
      <c r="H152" s="422"/>
      <c r="I152" s="422"/>
      <c r="J152" s="422"/>
      <c r="K152" s="422"/>
      <c r="L152" s="196"/>
      <c r="M152" s="4" t="s">
        <v>7</v>
      </c>
      <c r="N152" s="30"/>
      <c r="O152" s="30"/>
      <c r="P152" s="197">
        <f>2.75*(31+51)*2</f>
        <v>451</v>
      </c>
    </row>
    <row r="153" spans="1:16" s="3" customFormat="1" ht="6.95" customHeight="1">
      <c r="A153" s="199"/>
      <c r="B153" s="198"/>
      <c r="I153" s="59"/>
      <c r="P153" s="187"/>
    </row>
    <row r="154" spans="1:16" s="3" customFormat="1" ht="12.75" hidden="1" customHeight="1">
      <c r="A154" s="194">
        <f>A150</f>
        <v>3</v>
      </c>
      <c r="B154" s="195">
        <v>2</v>
      </c>
      <c r="C154" s="422" t="s">
        <v>385</v>
      </c>
      <c r="D154" s="422"/>
      <c r="E154" s="422"/>
      <c r="F154" s="422"/>
      <c r="G154" s="422"/>
      <c r="H154" s="422"/>
      <c r="I154" s="422"/>
      <c r="J154" s="422"/>
      <c r="K154" s="422"/>
      <c r="L154" s="196"/>
      <c r="M154" s="4" t="s">
        <v>355</v>
      </c>
      <c r="N154" s="30"/>
      <c r="O154" s="30"/>
      <c r="P154" s="197"/>
    </row>
    <row r="155" spans="1:16" s="3" customFormat="1" ht="12.75" hidden="1" customHeight="1">
      <c r="A155" s="199"/>
      <c r="B155" s="198"/>
      <c r="I155" s="59"/>
      <c r="P155" s="187"/>
    </row>
    <row r="156" spans="1:16" s="3" customFormat="1" ht="12.75" hidden="1" customHeight="1">
      <c r="A156" s="194">
        <f>A150</f>
        <v>3</v>
      </c>
      <c r="B156" s="195">
        <v>3</v>
      </c>
      <c r="C156" s="422" t="s">
        <v>386</v>
      </c>
      <c r="D156" s="422"/>
      <c r="E156" s="422"/>
      <c r="F156" s="422"/>
      <c r="G156" s="422"/>
      <c r="H156" s="422"/>
      <c r="I156" s="422"/>
      <c r="J156" s="422"/>
      <c r="K156" s="422"/>
      <c r="L156" s="196"/>
      <c r="M156" s="4" t="s">
        <v>7</v>
      </c>
      <c r="N156" s="30"/>
      <c r="O156" s="30"/>
      <c r="P156" s="197"/>
    </row>
    <row r="157" spans="1:16" s="3" customFormat="1" ht="12.75" hidden="1" customHeight="1">
      <c r="A157" s="199"/>
      <c r="B157" s="198"/>
      <c r="I157" s="59"/>
      <c r="P157" s="187"/>
    </row>
    <row r="158" spans="1:16" s="3" customFormat="1" ht="12.75" hidden="1" customHeight="1">
      <c r="A158" s="194">
        <f>A150</f>
        <v>3</v>
      </c>
      <c r="B158" s="195">
        <v>4</v>
      </c>
      <c r="C158" s="422" t="s">
        <v>387</v>
      </c>
      <c r="D158" s="422"/>
      <c r="E158" s="422"/>
      <c r="F158" s="422"/>
      <c r="G158" s="422"/>
      <c r="H158" s="422"/>
      <c r="I158" s="422"/>
      <c r="J158" s="422"/>
      <c r="K158" s="422"/>
      <c r="L158" s="196"/>
      <c r="M158" s="4" t="s">
        <v>7</v>
      </c>
      <c r="N158" s="30"/>
      <c r="O158" s="30"/>
      <c r="P158" s="197"/>
    </row>
    <row r="159" spans="1:16" s="3" customFormat="1" ht="12.75" hidden="1" customHeight="1">
      <c r="A159" s="199"/>
      <c r="B159" s="198"/>
      <c r="I159" s="59"/>
      <c r="P159" s="187"/>
    </row>
    <row r="160" spans="1:16" s="3" customFormat="1" ht="36.950000000000003" customHeight="1">
      <c r="A160" s="194">
        <f>A150</f>
        <v>3</v>
      </c>
      <c r="B160" s="195">
        <v>3</v>
      </c>
      <c r="C160" s="422" t="s">
        <v>312</v>
      </c>
      <c r="D160" s="422"/>
      <c r="E160" s="422"/>
      <c r="F160" s="422"/>
      <c r="G160" s="422"/>
      <c r="H160" s="422"/>
      <c r="I160" s="422"/>
      <c r="J160" s="422"/>
      <c r="K160" s="422"/>
      <c r="L160" s="196"/>
      <c r="M160" s="4" t="s">
        <v>7</v>
      </c>
      <c r="N160" s="30"/>
      <c r="O160" s="30"/>
      <c r="P160" s="197">
        <f>2.75*(31+51)*2</f>
        <v>451</v>
      </c>
    </row>
    <row r="161" spans="1:16" s="3" customFormat="1" ht="6.95" customHeight="1">
      <c r="A161" s="199"/>
      <c r="B161" s="198"/>
      <c r="I161" s="59"/>
      <c r="P161" s="187"/>
    </row>
    <row r="162" spans="1:16" s="3" customFormat="1" ht="12.75" hidden="1" customHeight="1">
      <c r="A162" s="194">
        <f>A142</f>
        <v>3</v>
      </c>
      <c r="B162" s="195">
        <v>6</v>
      </c>
      <c r="C162" s="422" t="s">
        <v>389</v>
      </c>
      <c r="D162" s="422"/>
      <c r="E162" s="422"/>
      <c r="F162" s="422"/>
      <c r="G162" s="422"/>
      <c r="H162" s="422"/>
      <c r="I162" s="422"/>
      <c r="J162" s="422"/>
      <c r="K162" s="422"/>
      <c r="L162" s="196"/>
      <c r="M162" s="4" t="s">
        <v>7</v>
      </c>
      <c r="N162" s="30"/>
      <c r="O162" s="30"/>
      <c r="P162" s="197"/>
    </row>
    <row r="163" spans="1:16" s="3" customFormat="1" ht="12.75" hidden="1" customHeight="1">
      <c r="A163" s="199"/>
      <c r="B163" s="198"/>
      <c r="I163" s="59"/>
      <c r="P163" s="187"/>
    </row>
    <row r="164" spans="1:16" s="3" customFormat="1" ht="12.75" hidden="1" customHeight="1">
      <c r="A164" s="194">
        <f>A142</f>
        <v>3</v>
      </c>
      <c r="B164" s="195">
        <v>7</v>
      </c>
      <c r="C164" s="422" t="s">
        <v>390</v>
      </c>
      <c r="D164" s="422"/>
      <c r="E164" s="422"/>
      <c r="F164" s="422"/>
      <c r="G164" s="422"/>
      <c r="H164" s="422"/>
      <c r="I164" s="422"/>
      <c r="J164" s="422"/>
      <c r="K164" s="422"/>
      <c r="L164" s="196"/>
      <c r="M164" s="4" t="s">
        <v>7</v>
      </c>
      <c r="N164" s="30"/>
      <c r="O164" s="30"/>
      <c r="P164" s="197"/>
    </row>
    <row r="165" spans="1:16" s="3" customFormat="1" ht="12.75" hidden="1" customHeight="1">
      <c r="A165" s="199"/>
      <c r="B165" s="198"/>
      <c r="C165" s="30"/>
      <c r="D165" s="59"/>
      <c r="E165" s="59"/>
      <c r="F165" s="59"/>
      <c r="G165" s="59"/>
      <c r="H165" s="59"/>
      <c r="I165" s="59"/>
      <c r="J165" s="59"/>
      <c r="K165" s="59"/>
      <c r="M165" s="4"/>
      <c r="P165" s="197"/>
    </row>
    <row r="166" spans="1:16" s="3" customFormat="1" ht="12" customHeight="1">
      <c r="A166" s="199"/>
      <c r="B166" s="198"/>
      <c r="C166" s="30"/>
      <c r="D166" s="59"/>
      <c r="E166" s="59"/>
      <c r="F166" s="59"/>
      <c r="G166" s="59"/>
      <c r="H166" s="59"/>
      <c r="I166" s="59"/>
      <c r="J166" s="59"/>
      <c r="K166" s="59"/>
      <c r="M166" s="4"/>
      <c r="P166" s="197"/>
    </row>
    <row r="167" spans="1:16" customFormat="1" ht="12" customHeight="1">
      <c r="A167" s="490">
        <v>4</v>
      </c>
      <c r="B167" s="490"/>
      <c r="C167" s="28" t="s">
        <v>391</v>
      </c>
      <c r="D167" s="59"/>
      <c r="E167" s="3"/>
      <c r="F167" s="3"/>
      <c r="G167" s="3"/>
      <c r="H167" s="3"/>
      <c r="I167" s="3"/>
      <c r="P167" s="187"/>
    </row>
    <row r="168" spans="1:16" customFormat="1" ht="12" customHeight="1">
      <c r="A168" s="192"/>
      <c r="B168" s="201"/>
      <c r="C168" s="28"/>
      <c r="D168" s="59"/>
      <c r="E168" s="3"/>
      <c r="F168" s="3"/>
      <c r="G168" s="3"/>
      <c r="H168" s="3"/>
      <c r="I168" s="3"/>
      <c r="P168" s="187"/>
    </row>
    <row r="169" spans="1:16" s="3" customFormat="1" ht="12.75" hidden="1" customHeight="1">
      <c r="A169" s="194">
        <f>A167</f>
        <v>4</v>
      </c>
      <c r="B169" s="195">
        <v>1</v>
      </c>
      <c r="C169" s="422" t="s">
        <v>392</v>
      </c>
      <c r="D169" s="422"/>
      <c r="E169" s="422"/>
      <c r="F169" s="422"/>
      <c r="G169" s="422"/>
      <c r="H169" s="422"/>
      <c r="I169" s="422"/>
      <c r="J169" s="422"/>
      <c r="K169" s="422"/>
      <c r="L169" s="196"/>
      <c r="M169" s="4" t="s">
        <v>7</v>
      </c>
      <c r="N169" s="30"/>
      <c r="O169" s="30"/>
      <c r="P169" s="197"/>
    </row>
    <row r="170" spans="1:16" s="3" customFormat="1" ht="12.75" hidden="1" customHeight="1">
      <c r="A170" s="199"/>
      <c r="B170" s="198"/>
      <c r="I170" s="59"/>
      <c r="P170" s="187"/>
    </row>
    <row r="171" spans="1:16" s="3" customFormat="1" ht="24.95" customHeight="1">
      <c r="A171" s="194">
        <f>A167</f>
        <v>4</v>
      </c>
      <c r="B171" s="195">
        <v>1</v>
      </c>
      <c r="C171" s="422" t="s">
        <v>313</v>
      </c>
      <c r="D171" s="422"/>
      <c r="E171" s="422"/>
      <c r="F171" s="422"/>
      <c r="G171" s="422"/>
      <c r="H171" s="422"/>
      <c r="I171" s="422"/>
      <c r="J171" s="422"/>
      <c r="K171" s="422"/>
      <c r="L171" s="196"/>
      <c r="M171" s="4"/>
      <c r="N171" s="30"/>
      <c r="O171" s="30"/>
      <c r="P171" s="197"/>
    </row>
    <row r="172" spans="1:16" s="3" customFormat="1" ht="13.5" customHeight="1">
      <c r="A172" s="199"/>
      <c r="B172" s="198"/>
      <c r="C172" s="30" t="s">
        <v>361</v>
      </c>
      <c r="D172" s="433" t="s">
        <v>314</v>
      </c>
      <c r="E172" s="433"/>
      <c r="F172" s="433"/>
      <c r="G172" s="433"/>
      <c r="H172" s="433"/>
      <c r="I172" s="433"/>
      <c r="J172" s="433"/>
      <c r="K172" s="433"/>
      <c r="M172" s="4" t="s">
        <v>7</v>
      </c>
      <c r="P172" s="197">
        <v>50</v>
      </c>
    </row>
    <row r="173" spans="1:16" s="3" customFormat="1" ht="12.75" hidden="1" customHeight="1">
      <c r="A173" s="199"/>
      <c r="B173" s="198"/>
      <c r="C173" s="30" t="s">
        <v>361</v>
      </c>
      <c r="D173" s="433" t="s">
        <v>395</v>
      </c>
      <c r="E173" s="433"/>
      <c r="F173" s="433"/>
      <c r="G173" s="433"/>
      <c r="H173" s="433"/>
      <c r="I173" s="433"/>
      <c r="J173" s="433"/>
      <c r="K173" s="433"/>
      <c r="M173" s="4" t="s">
        <v>7</v>
      </c>
      <c r="P173" s="197"/>
    </row>
    <row r="174" spans="1:16" s="3" customFormat="1" ht="6.95" customHeight="1">
      <c r="A174" s="199"/>
      <c r="B174" s="198"/>
      <c r="I174" s="59"/>
      <c r="P174" s="187"/>
    </row>
    <row r="175" spans="1:16" s="3" customFormat="1" ht="12.75" hidden="1" customHeight="1">
      <c r="A175" s="194">
        <f>A167</f>
        <v>4</v>
      </c>
      <c r="B175" s="195">
        <v>3</v>
      </c>
      <c r="C175" s="422" t="s">
        <v>396</v>
      </c>
      <c r="D175" s="422"/>
      <c r="E175" s="422"/>
      <c r="F175" s="422"/>
      <c r="G175" s="422"/>
      <c r="H175" s="422"/>
      <c r="I175" s="422"/>
      <c r="J175" s="422"/>
      <c r="K175" s="422"/>
      <c r="L175" s="196"/>
      <c r="M175" s="4"/>
      <c r="N175" s="30"/>
      <c r="O175" s="30"/>
      <c r="P175" s="197"/>
    </row>
    <row r="176" spans="1:16" s="3" customFormat="1" ht="12.75" hidden="1" customHeight="1">
      <c r="A176" s="199"/>
      <c r="B176" s="198"/>
      <c r="C176" s="30" t="s">
        <v>361</v>
      </c>
      <c r="D176" s="433" t="s">
        <v>397</v>
      </c>
      <c r="E176" s="433"/>
      <c r="F176" s="433"/>
      <c r="G176" s="433"/>
      <c r="H176" s="433"/>
      <c r="I176" s="433"/>
      <c r="J176" s="433"/>
      <c r="K176" s="433"/>
      <c r="M176" s="4" t="s">
        <v>7</v>
      </c>
      <c r="P176" s="197"/>
    </row>
    <row r="177" spans="1:16" s="3" customFormat="1" ht="12.75" hidden="1" customHeight="1">
      <c r="A177" s="199"/>
      <c r="B177" s="198"/>
      <c r="I177" s="59"/>
      <c r="P177" s="187"/>
    </row>
    <row r="178" spans="1:16" s="3" customFormat="1" ht="12.75" hidden="1" customHeight="1">
      <c r="A178" s="194">
        <f>A167</f>
        <v>4</v>
      </c>
      <c r="B178" s="195">
        <v>4</v>
      </c>
      <c r="C178" s="422" t="s">
        <v>398</v>
      </c>
      <c r="D178" s="422"/>
      <c r="E178" s="422"/>
      <c r="F178" s="422"/>
      <c r="G178" s="422"/>
      <c r="H178" s="422"/>
      <c r="I178" s="422"/>
      <c r="J178" s="422"/>
      <c r="K178" s="422"/>
      <c r="L178" s="196"/>
      <c r="M178" s="4"/>
      <c r="N178" s="30"/>
      <c r="O178" s="30"/>
      <c r="P178" s="197"/>
    </row>
    <row r="179" spans="1:16" s="3" customFormat="1" ht="12.75" hidden="1" customHeight="1">
      <c r="A179" s="199"/>
      <c r="B179" s="198"/>
      <c r="C179" s="30" t="s">
        <v>361</v>
      </c>
      <c r="D179" s="433" t="s">
        <v>399</v>
      </c>
      <c r="E179" s="433"/>
      <c r="F179" s="433"/>
      <c r="G179" s="433"/>
      <c r="H179" s="433"/>
      <c r="I179" s="433"/>
      <c r="J179" s="433"/>
      <c r="K179" s="433"/>
      <c r="M179" s="4" t="s">
        <v>7</v>
      </c>
      <c r="P179" s="197"/>
    </row>
    <row r="180" spans="1:16" s="3" customFormat="1" ht="11.25" customHeight="1">
      <c r="A180" s="199"/>
      <c r="B180" s="198"/>
      <c r="C180"/>
      <c r="D180"/>
      <c r="E180"/>
      <c r="F180"/>
      <c r="G180"/>
      <c r="H180"/>
      <c r="I180"/>
      <c r="J180"/>
      <c r="K180"/>
      <c r="L180"/>
      <c r="M180"/>
      <c r="N180"/>
      <c r="O180" s="202"/>
      <c r="P180" s="197"/>
    </row>
    <row r="181" spans="1:16" s="3" customFormat="1" ht="12.75" hidden="1" customHeight="1">
      <c r="A181" s="199"/>
      <c r="B181" s="203"/>
      <c r="C181" s="30"/>
      <c r="D181" s="59"/>
      <c r="E181" s="59"/>
      <c r="F181" s="59"/>
      <c r="G181" s="59"/>
      <c r="H181" s="59"/>
      <c r="I181" s="59"/>
      <c r="J181" s="59"/>
      <c r="K181" s="59"/>
      <c r="M181" s="4"/>
      <c r="P181" s="197"/>
    </row>
    <row r="182" spans="1:16" customFormat="1" ht="12.75" hidden="1" customHeight="1">
      <c r="A182" s="490">
        <v>6</v>
      </c>
      <c r="B182" s="490"/>
      <c r="C182" s="28" t="s">
        <v>400</v>
      </c>
      <c r="D182" s="59"/>
      <c r="E182" s="3"/>
      <c r="F182" s="3"/>
      <c r="G182" s="3"/>
      <c r="H182" s="3"/>
      <c r="I182" s="3"/>
      <c r="P182" s="187"/>
    </row>
    <row r="183" spans="1:16" customFormat="1" ht="12.75" hidden="1" customHeight="1">
      <c r="A183" s="192"/>
      <c r="B183" s="201"/>
      <c r="C183" s="28"/>
      <c r="D183" s="59"/>
      <c r="E183" s="3"/>
      <c r="F183" s="3"/>
      <c r="G183" s="3"/>
      <c r="H183" s="3"/>
      <c r="I183" s="3"/>
      <c r="P183" s="187"/>
    </row>
    <row r="184" spans="1:16" s="3" customFormat="1" ht="12.75" hidden="1" customHeight="1">
      <c r="A184" s="194">
        <f>A182</f>
        <v>6</v>
      </c>
      <c r="B184" s="195">
        <v>1</v>
      </c>
      <c r="C184" s="422" t="s">
        <v>401</v>
      </c>
      <c r="D184" s="422"/>
      <c r="E184" s="422"/>
      <c r="F184" s="422"/>
      <c r="G184" s="422"/>
      <c r="H184" s="422"/>
      <c r="I184" s="422"/>
      <c r="J184" s="422"/>
      <c r="K184" s="422"/>
      <c r="L184" s="196"/>
      <c r="M184" s="4" t="s">
        <v>7</v>
      </c>
      <c r="N184" s="30"/>
      <c r="O184" s="30"/>
      <c r="P184" s="197"/>
    </row>
    <row r="185" spans="1:16" s="3" customFormat="1" ht="12.75" hidden="1" customHeight="1">
      <c r="A185" s="199"/>
      <c r="B185" s="198"/>
      <c r="I185" s="59"/>
      <c r="P185" s="187"/>
    </row>
    <row r="186" spans="1:16" s="3" customFormat="1" ht="12.75" hidden="1" customHeight="1">
      <c r="A186" s="194">
        <f>A182</f>
        <v>6</v>
      </c>
      <c r="B186" s="195">
        <v>2</v>
      </c>
      <c r="C186" s="422" t="s">
        <v>402</v>
      </c>
      <c r="D186" s="422"/>
      <c r="E186" s="422"/>
      <c r="F186" s="422"/>
      <c r="G186" s="422"/>
      <c r="H186" s="422"/>
      <c r="I186" s="422"/>
      <c r="J186" s="422"/>
      <c r="K186" s="422"/>
      <c r="L186" s="196"/>
      <c r="M186" s="4" t="s">
        <v>7</v>
      </c>
      <c r="N186" s="30"/>
      <c r="O186" s="30"/>
      <c r="P186" s="197"/>
    </row>
    <row r="187" spans="1:16" s="3" customFormat="1" ht="12.75" hidden="1" customHeight="1">
      <c r="A187" s="199"/>
      <c r="B187" s="198"/>
      <c r="I187" s="59"/>
      <c r="P187" s="187"/>
    </row>
    <row r="188" spans="1:16" s="3" customFormat="1" ht="12.75" hidden="1" customHeight="1">
      <c r="A188" s="194">
        <f>A182</f>
        <v>6</v>
      </c>
      <c r="B188" s="195">
        <v>3</v>
      </c>
      <c r="C188" s="422" t="s">
        <v>403</v>
      </c>
      <c r="D188" s="422"/>
      <c r="E188" s="422"/>
      <c r="F188" s="422"/>
      <c r="G188" s="422"/>
      <c r="H188" s="422"/>
      <c r="I188" s="422"/>
      <c r="J188" s="422"/>
      <c r="K188" s="422"/>
      <c r="L188" s="196"/>
      <c r="M188" s="4" t="s">
        <v>7</v>
      </c>
      <c r="P188" s="197"/>
    </row>
    <row r="189" spans="1:16" s="3" customFormat="1" ht="12.75" hidden="1" customHeight="1">
      <c r="A189" s="199"/>
      <c r="B189" s="198"/>
      <c r="I189" s="59"/>
      <c r="P189" s="187"/>
    </row>
    <row r="190" spans="1:16" s="3" customFormat="1" ht="12.75" hidden="1" customHeight="1">
      <c r="A190" s="194">
        <f>A182</f>
        <v>6</v>
      </c>
      <c r="B190" s="195">
        <v>4</v>
      </c>
      <c r="C190" s="422" t="s">
        <v>404</v>
      </c>
      <c r="D190" s="422"/>
      <c r="E190" s="422"/>
      <c r="F190" s="422"/>
      <c r="G190" s="422"/>
      <c r="H190" s="422"/>
      <c r="I190" s="422"/>
      <c r="J190" s="422"/>
      <c r="K190" s="422"/>
      <c r="L190" s="196"/>
      <c r="M190" s="4" t="s">
        <v>7</v>
      </c>
      <c r="P190" s="197"/>
    </row>
    <row r="191" spans="1:16" s="3" customFormat="1" ht="12.75" hidden="1" customHeight="1">
      <c r="A191" s="199"/>
      <c r="B191" s="198"/>
      <c r="I191" s="59"/>
      <c r="P191" s="187"/>
    </row>
    <row r="192" spans="1:16" s="3" customFormat="1" ht="12.75" hidden="1" customHeight="1">
      <c r="A192" s="194">
        <f>A182</f>
        <v>6</v>
      </c>
      <c r="B192" s="195">
        <v>5</v>
      </c>
      <c r="C192" s="422" t="s">
        <v>405</v>
      </c>
      <c r="D192" s="422"/>
      <c r="E192" s="422"/>
      <c r="F192" s="422"/>
      <c r="G192" s="422"/>
      <c r="H192" s="422"/>
      <c r="I192" s="422"/>
      <c r="J192" s="422"/>
      <c r="K192" s="422"/>
      <c r="L192" s="196"/>
      <c r="M192" s="4" t="s">
        <v>7</v>
      </c>
      <c r="P192" s="197"/>
    </row>
    <row r="193" spans="1:16" s="3" customFormat="1" ht="12.75" hidden="1" customHeight="1">
      <c r="A193" s="199"/>
      <c r="B193" s="198"/>
      <c r="I193" s="59"/>
      <c r="P193" s="187"/>
    </row>
    <row r="194" spans="1:16" s="3" customFormat="1" ht="12.75" hidden="1" customHeight="1">
      <c r="A194" s="194">
        <f>A182</f>
        <v>6</v>
      </c>
      <c r="B194" s="195">
        <v>6</v>
      </c>
      <c r="C194" s="422" t="s">
        <v>406</v>
      </c>
      <c r="D194" s="422"/>
      <c r="E194" s="422"/>
      <c r="F194" s="422"/>
      <c r="G194" s="422"/>
      <c r="H194" s="422"/>
      <c r="I194" s="422"/>
      <c r="J194" s="422"/>
      <c r="K194" s="422"/>
      <c r="L194" s="196"/>
      <c r="M194" s="4" t="s">
        <v>7</v>
      </c>
      <c r="P194" s="197"/>
    </row>
    <row r="195" spans="1:16" s="3" customFormat="1" ht="12.75" hidden="1" customHeight="1">
      <c r="A195" s="199"/>
      <c r="B195" s="198"/>
      <c r="C195"/>
      <c r="D195"/>
      <c r="E195"/>
      <c r="F195"/>
      <c r="G195"/>
      <c r="H195"/>
      <c r="I195"/>
      <c r="J195"/>
      <c r="K195"/>
      <c r="L195"/>
      <c r="M195"/>
      <c r="N195"/>
      <c r="O195" s="202"/>
      <c r="P195" s="197"/>
    </row>
    <row r="196" spans="1:16" s="3" customFormat="1" ht="12" customHeight="1">
      <c r="A196" s="199"/>
      <c r="B196" s="198"/>
      <c r="C196" s="30"/>
      <c r="D196" s="59"/>
      <c r="E196" s="59"/>
      <c r="F196" s="59"/>
      <c r="G196" s="59"/>
      <c r="H196" s="59"/>
      <c r="I196" s="59"/>
      <c r="J196" s="59"/>
      <c r="K196" s="59"/>
      <c r="M196" s="4"/>
      <c r="P196" s="197"/>
    </row>
    <row r="197" spans="1:16" customFormat="1" ht="12" customHeight="1">
      <c r="A197" s="490">
        <v>5</v>
      </c>
      <c r="B197" s="490"/>
      <c r="C197" s="28" t="s">
        <v>407</v>
      </c>
      <c r="D197" s="59"/>
      <c r="E197" s="3"/>
      <c r="F197" s="3"/>
      <c r="G197" s="3"/>
      <c r="H197" s="3"/>
      <c r="I197" s="3"/>
      <c r="P197" s="187"/>
    </row>
    <row r="198" spans="1:16" customFormat="1" ht="12" customHeight="1">
      <c r="A198" s="192"/>
      <c r="B198" s="201"/>
      <c r="C198" s="28"/>
      <c r="D198" s="59"/>
      <c r="E198" s="3"/>
      <c r="F198" s="3"/>
      <c r="G198" s="3"/>
      <c r="H198" s="3"/>
      <c r="I198" s="3"/>
      <c r="P198" s="187"/>
    </row>
    <row r="199" spans="1:16" s="3" customFormat="1" ht="24.95" customHeight="1">
      <c r="A199" s="194">
        <f>A197</f>
        <v>5</v>
      </c>
      <c r="B199" s="195">
        <v>1</v>
      </c>
      <c r="C199" s="422" t="s">
        <v>315</v>
      </c>
      <c r="D199" s="422"/>
      <c r="E199" s="422"/>
      <c r="F199" s="422"/>
      <c r="G199" s="422"/>
      <c r="H199" s="422"/>
      <c r="I199" s="422"/>
      <c r="J199" s="422"/>
      <c r="K199" s="422"/>
      <c r="L199" s="196"/>
      <c r="M199" s="4" t="s">
        <v>7</v>
      </c>
      <c r="N199" s="30"/>
      <c r="O199" s="30"/>
      <c r="P199" s="197">
        <f>2.75*(31+51)*2</f>
        <v>451</v>
      </c>
    </row>
    <row r="200" spans="1:16" s="3" customFormat="1" ht="9" customHeight="1">
      <c r="A200" s="199"/>
      <c r="B200" s="198"/>
      <c r="C200"/>
      <c r="D200"/>
      <c r="E200"/>
      <c r="F200"/>
      <c r="G200"/>
      <c r="H200"/>
      <c r="I200"/>
      <c r="J200"/>
      <c r="K200"/>
      <c r="L200"/>
      <c r="M200"/>
      <c r="N200"/>
      <c r="O200" s="202"/>
      <c r="P200" s="197"/>
    </row>
    <row r="201" spans="1:16" s="3" customFormat="1" ht="24.95" customHeight="1">
      <c r="A201" s="194">
        <f>A199</f>
        <v>5</v>
      </c>
      <c r="B201" s="195">
        <v>2</v>
      </c>
      <c r="C201" s="422" t="s">
        <v>316</v>
      </c>
      <c r="D201" s="422"/>
      <c r="E201" s="422"/>
      <c r="F201" s="422"/>
      <c r="G201" s="422"/>
      <c r="H201" s="422"/>
      <c r="I201" s="422"/>
      <c r="J201" s="422"/>
      <c r="K201" s="422"/>
      <c r="L201" s="196"/>
      <c r="M201" s="4" t="s">
        <v>7</v>
      </c>
      <c r="N201" s="30"/>
      <c r="O201" s="30"/>
      <c r="P201" s="197">
        <f>2.45*(31+51)*2</f>
        <v>401.8</v>
      </c>
    </row>
    <row r="202" spans="1:16" s="3" customFormat="1" ht="9" customHeight="1">
      <c r="A202" s="199"/>
      <c r="B202" s="198"/>
      <c r="C202"/>
      <c r="D202"/>
      <c r="E202"/>
      <c r="F202"/>
      <c r="G202"/>
      <c r="H202"/>
      <c r="I202"/>
      <c r="J202"/>
      <c r="K202"/>
      <c r="L202"/>
      <c r="M202"/>
      <c r="N202"/>
      <c r="O202" s="202"/>
      <c r="P202" s="197"/>
    </row>
    <row r="203" spans="1:16" s="3" customFormat="1" ht="24.95" customHeight="1">
      <c r="A203" s="194">
        <f>A201</f>
        <v>5</v>
      </c>
      <c r="B203" s="195">
        <v>3</v>
      </c>
      <c r="C203" s="422" t="s">
        <v>317</v>
      </c>
      <c r="D203" s="422"/>
      <c r="E203" s="422"/>
      <c r="F203" s="422"/>
      <c r="G203" s="422"/>
      <c r="H203" s="422"/>
      <c r="I203" s="422"/>
      <c r="J203" s="422"/>
      <c r="K203" s="422"/>
      <c r="L203" s="196"/>
      <c r="M203" s="4" t="s">
        <v>7</v>
      </c>
      <c r="N203" s="30"/>
      <c r="O203" s="30"/>
      <c r="P203" s="197">
        <f>0.3*(31+51)*2+0.35*3*30*2.1+20</f>
        <v>135.35</v>
      </c>
    </row>
    <row r="204" spans="1:16" s="3" customFormat="1" ht="9" customHeight="1">
      <c r="A204" s="199"/>
      <c r="B204" s="198"/>
      <c r="C204"/>
      <c r="D204"/>
      <c r="E204"/>
      <c r="F204"/>
      <c r="G204"/>
      <c r="H204"/>
      <c r="I204"/>
      <c r="J204"/>
      <c r="K204"/>
      <c r="L204"/>
      <c r="M204"/>
      <c r="N204"/>
      <c r="O204" s="202"/>
      <c r="P204" s="197"/>
    </row>
    <row r="205" spans="1:16" s="3" customFormat="1" ht="9" customHeight="1">
      <c r="A205" s="199"/>
      <c r="B205" s="198"/>
      <c r="C205" s="30"/>
      <c r="D205" s="59"/>
      <c r="E205" s="59"/>
      <c r="F205" s="59"/>
      <c r="G205" s="59"/>
      <c r="H205" s="59"/>
      <c r="I205" s="59"/>
      <c r="J205" s="59"/>
      <c r="K205" s="59"/>
      <c r="M205" s="4"/>
      <c r="P205" s="197"/>
    </row>
    <row r="206" spans="1:16" customFormat="1" ht="12.75" hidden="1" customHeight="1">
      <c r="A206" s="490">
        <v>8</v>
      </c>
      <c r="B206" s="490"/>
      <c r="C206" s="28" t="s">
        <v>409</v>
      </c>
      <c r="D206" s="59"/>
      <c r="E206" s="3"/>
      <c r="F206" s="3"/>
      <c r="G206" s="3"/>
      <c r="H206" s="3"/>
      <c r="I206" s="3"/>
      <c r="P206" s="187"/>
    </row>
    <row r="207" spans="1:16" customFormat="1" ht="12.75" hidden="1" customHeight="1">
      <c r="A207" s="192"/>
      <c r="B207" s="201"/>
      <c r="C207" s="28"/>
      <c r="D207" s="59"/>
      <c r="E207" s="3"/>
      <c r="F207" s="3"/>
      <c r="G207" s="3"/>
      <c r="H207" s="3"/>
      <c r="I207" s="3"/>
      <c r="P207" s="187"/>
    </row>
    <row r="208" spans="1:16" s="3" customFormat="1" ht="12.75" hidden="1" customHeight="1">
      <c r="A208" s="194">
        <f>A206</f>
        <v>8</v>
      </c>
      <c r="B208" s="195">
        <v>1</v>
      </c>
      <c r="C208" s="422" t="s">
        <v>410</v>
      </c>
      <c r="D208" s="422"/>
      <c r="E208" s="422"/>
      <c r="F208" s="422"/>
      <c r="G208" s="422"/>
      <c r="H208" s="422"/>
      <c r="I208" s="422"/>
      <c r="J208" s="422"/>
      <c r="K208" s="422"/>
      <c r="L208" s="196"/>
      <c r="M208" s="4"/>
      <c r="N208" s="30"/>
      <c r="O208" s="30"/>
      <c r="P208" s="197"/>
    </row>
    <row r="209" spans="1:21" customFormat="1" ht="12.75" hidden="1" customHeight="1">
      <c r="A209" s="192"/>
      <c r="B209" s="193"/>
      <c r="C209" s="5"/>
      <c r="D209" s="204"/>
      <c r="E209" s="47" t="s">
        <v>411</v>
      </c>
      <c r="H209" s="46"/>
      <c r="I209" s="47"/>
      <c r="J209" t="s">
        <v>412</v>
      </c>
      <c r="M209" s="205" t="s">
        <v>413</v>
      </c>
      <c r="U209" s="5"/>
    </row>
    <row r="210" spans="1:21" customFormat="1" ht="12.75" hidden="1" customHeight="1">
      <c r="A210" s="192"/>
      <c r="B210" s="193"/>
      <c r="C210" s="5"/>
      <c r="D210" s="204"/>
      <c r="E210" s="47" t="s">
        <v>411</v>
      </c>
      <c r="I210" s="47"/>
      <c r="J210" t="s">
        <v>414</v>
      </c>
      <c r="M210" s="205" t="s">
        <v>413</v>
      </c>
      <c r="U210" s="5"/>
    </row>
    <row r="211" spans="1:21" customFormat="1" ht="12.75" hidden="1" customHeight="1">
      <c r="A211" s="192"/>
      <c r="B211" s="193"/>
      <c r="C211" s="5"/>
      <c r="D211" s="204"/>
      <c r="E211" s="47" t="s">
        <v>411</v>
      </c>
      <c r="F211" s="47"/>
      <c r="I211" s="47"/>
      <c r="J211" t="s">
        <v>415</v>
      </c>
      <c r="M211" s="205" t="s">
        <v>413</v>
      </c>
      <c r="U211" s="5"/>
    </row>
    <row r="212" spans="1:21" customFormat="1" ht="12.75" hidden="1" customHeight="1">
      <c r="A212" s="192"/>
      <c r="B212" s="193"/>
      <c r="C212" s="5"/>
      <c r="D212" s="204"/>
      <c r="E212" s="47" t="s">
        <v>417</v>
      </c>
      <c r="I212" s="47"/>
      <c r="J212" t="s">
        <v>414</v>
      </c>
      <c r="M212" s="205" t="s">
        <v>413</v>
      </c>
      <c r="O212" s="202"/>
      <c r="P212" s="202"/>
      <c r="U212" s="5"/>
    </row>
    <row r="213" spans="1:21" customFormat="1" ht="12.75" hidden="1" customHeight="1">
      <c r="A213" s="192"/>
      <c r="B213" s="193"/>
      <c r="C213" s="5"/>
      <c r="D213" s="204"/>
      <c r="E213" s="47" t="s">
        <v>417</v>
      </c>
      <c r="F213" s="47"/>
      <c r="I213" s="47"/>
      <c r="J213" t="s">
        <v>419</v>
      </c>
      <c r="M213" s="205" t="s">
        <v>413</v>
      </c>
      <c r="U213" s="5"/>
    </row>
    <row r="214" spans="1:21" customFormat="1" ht="12.75" hidden="1" customHeight="1">
      <c r="A214" s="192"/>
      <c r="B214" s="193"/>
      <c r="C214" s="5"/>
      <c r="D214" s="204"/>
      <c r="E214" t="s">
        <v>420</v>
      </c>
      <c r="I214" s="47"/>
      <c r="J214" t="s">
        <v>421</v>
      </c>
      <c r="M214" s="205" t="s">
        <v>413</v>
      </c>
      <c r="U214" s="5"/>
    </row>
    <row r="215" spans="1:21" customFormat="1" ht="12.75" hidden="1" customHeight="1">
      <c r="A215" s="192"/>
      <c r="B215" s="193"/>
      <c r="C215" s="5"/>
      <c r="D215" s="204"/>
      <c r="E215" t="s">
        <v>420</v>
      </c>
      <c r="I215" s="47"/>
      <c r="J215" t="s">
        <v>422</v>
      </c>
      <c r="M215" s="205" t="s">
        <v>413</v>
      </c>
      <c r="U215" s="5"/>
    </row>
    <row r="216" spans="1:21" customFormat="1" ht="12.75" hidden="1" customHeight="1">
      <c r="A216" s="192"/>
      <c r="B216" s="206"/>
      <c r="C216" s="5"/>
      <c r="D216" s="204"/>
      <c r="E216" t="s">
        <v>420</v>
      </c>
      <c r="I216" s="47"/>
      <c r="J216" t="s">
        <v>423</v>
      </c>
      <c r="M216" s="205" t="s">
        <v>413</v>
      </c>
      <c r="U216" s="5"/>
    </row>
    <row r="217" spans="1:21" customFormat="1" ht="12.75" hidden="1" customHeight="1">
      <c r="A217" s="192"/>
      <c r="B217" s="206"/>
      <c r="C217" s="5"/>
      <c r="D217" s="204"/>
      <c r="E217" t="s">
        <v>420</v>
      </c>
      <c r="I217" s="47"/>
      <c r="J217" t="s">
        <v>424</v>
      </c>
      <c r="M217" s="205" t="s">
        <v>413</v>
      </c>
      <c r="U217" s="5"/>
    </row>
    <row r="218" spans="1:21" customFormat="1" ht="12.75" hidden="1" customHeight="1">
      <c r="A218" s="192"/>
      <c r="B218" s="206"/>
      <c r="C218" s="5"/>
      <c r="D218" s="204"/>
      <c r="E218" t="s">
        <v>420</v>
      </c>
      <c r="I218" s="47"/>
      <c r="J218" t="s">
        <v>425</v>
      </c>
      <c r="M218" s="205" t="s">
        <v>413</v>
      </c>
      <c r="U218" s="5"/>
    </row>
    <row r="219" spans="1:21" customFormat="1" ht="12.75" hidden="1" customHeight="1">
      <c r="A219" s="192"/>
      <c r="B219" s="193"/>
      <c r="C219" s="5"/>
      <c r="D219" s="204"/>
      <c r="E219" t="s">
        <v>426</v>
      </c>
      <c r="I219" s="47"/>
      <c r="J219" t="s">
        <v>427</v>
      </c>
      <c r="M219" s="205" t="s">
        <v>413</v>
      </c>
      <c r="U219" s="5"/>
    </row>
    <row r="220" spans="1:21" s="3" customFormat="1" ht="12.75" hidden="1" customHeight="1">
      <c r="A220" s="199"/>
      <c r="B220" s="206"/>
      <c r="C220" s="5"/>
      <c r="E220"/>
      <c r="F220"/>
      <c r="G220"/>
      <c r="H220"/>
      <c r="I220" s="47"/>
      <c r="J220"/>
      <c r="K220"/>
      <c r="L220"/>
      <c r="M220" s="205"/>
      <c r="N220"/>
      <c r="O220" s="202"/>
      <c r="P220" s="202"/>
    </row>
    <row r="221" spans="1:21" customFormat="1" ht="12.75" hidden="1" customHeight="1">
      <c r="A221" s="192"/>
      <c r="B221" s="206"/>
      <c r="P221" s="187"/>
    </row>
    <row r="222" spans="1:21" customFormat="1" ht="12" customHeight="1">
      <c r="A222" s="490">
        <v>6</v>
      </c>
      <c r="B222" s="490"/>
      <c r="C222" s="28" t="s">
        <v>428</v>
      </c>
      <c r="D222" s="59"/>
      <c r="E222" s="3"/>
      <c r="F222" s="3"/>
      <c r="G222" s="3"/>
      <c r="H222" s="3"/>
      <c r="I222" s="3"/>
      <c r="P222" s="187"/>
    </row>
    <row r="223" spans="1:21" customFormat="1" ht="12" customHeight="1">
      <c r="A223" s="192"/>
      <c r="B223" s="201"/>
      <c r="C223" s="28"/>
      <c r="D223" s="59"/>
      <c r="E223" s="3"/>
      <c r="F223" s="3"/>
      <c r="G223" s="3"/>
      <c r="H223" s="3"/>
      <c r="I223" s="3"/>
      <c r="P223" s="187"/>
    </row>
    <row r="224" spans="1:21" s="3" customFormat="1" ht="150" customHeight="1">
      <c r="A224" s="194">
        <f>A222</f>
        <v>6</v>
      </c>
      <c r="B224" s="195">
        <v>1</v>
      </c>
      <c r="C224" s="422" t="s">
        <v>318</v>
      </c>
      <c r="D224" s="422"/>
      <c r="E224" s="422"/>
      <c r="F224" s="422"/>
      <c r="G224" s="422"/>
      <c r="H224" s="422"/>
      <c r="I224" s="422"/>
      <c r="J224" s="422"/>
      <c r="K224" s="422"/>
      <c r="L224" s="196"/>
      <c r="M224" s="4"/>
      <c r="N224" s="30"/>
      <c r="O224" s="30"/>
      <c r="P224" s="197"/>
    </row>
    <row r="225" spans="1:21" customFormat="1" ht="12" customHeight="1">
      <c r="A225" s="192"/>
      <c r="B225" s="206"/>
      <c r="C225" t="s">
        <v>430</v>
      </c>
      <c r="D225" s="204"/>
      <c r="H225" s="46"/>
      <c r="I225" s="47" t="s">
        <v>431</v>
      </c>
      <c r="J225" t="s">
        <v>319</v>
      </c>
      <c r="M225" s="205" t="s">
        <v>413</v>
      </c>
      <c r="P225">
        <v>1</v>
      </c>
      <c r="U225" s="5"/>
    </row>
    <row r="226" spans="1:21" customFormat="1" ht="12" customHeight="1">
      <c r="A226" s="192"/>
      <c r="B226" s="193"/>
      <c r="C226" t="s">
        <v>320</v>
      </c>
      <c r="D226" s="204"/>
      <c r="I226" s="47" t="s">
        <v>431</v>
      </c>
      <c r="J226" t="s">
        <v>319</v>
      </c>
      <c r="M226" s="205" t="s">
        <v>413</v>
      </c>
      <c r="P226">
        <v>1</v>
      </c>
      <c r="U226" s="5"/>
    </row>
    <row r="227" spans="1:21" customFormat="1" ht="12.75" hidden="1" customHeight="1">
      <c r="A227" s="192"/>
      <c r="B227" s="193"/>
      <c r="C227" s="5"/>
      <c r="D227" s="204"/>
      <c r="E227" t="s">
        <v>434</v>
      </c>
      <c r="I227" s="47" t="s">
        <v>431</v>
      </c>
      <c r="J227" t="s">
        <v>433</v>
      </c>
      <c r="M227" s="205" t="s">
        <v>413</v>
      </c>
      <c r="P227">
        <v>3</v>
      </c>
      <c r="U227" s="5"/>
    </row>
    <row r="228" spans="1:21" customFormat="1" ht="12.75" hidden="1" customHeight="1">
      <c r="A228" s="192"/>
      <c r="B228" s="193"/>
      <c r="C228" s="5"/>
      <c r="D228" s="204"/>
      <c r="E228" t="s">
        <v>434</v>
      </c>
      <c r="I228" s="47" t="s">
        <v>431</v>
      </c>
      <c r="J228" t="s">
        <v>432</v>
      </c>
      <c r="M228" s="205" t="s">
        <v>413</v>
      </c>
      <c r="P228">
        <v>1</v>
      </c>
      <c r="U228" s="5"/>
    </row>
    <row r="229" spans="1:21" s="3" customFormat="1" ht="6.95" customHeight="1">
      <c r="A229" s="199"/>
      <c r="B229" s="198"/>
      <c r="I229" s="59"/>
      <c r="P229" s="187"/>
    </row>
    <row r="230" spans="1:21" s="3" customFormat="1" ht="180" customHeight="1">
      <c r="A230" s="194">
        <v>6</v>
      </c>
      <c r="B230" s="195">
        <v>2</v>
      </c>
      <c r="C230" s="422" t="s">
        <v>321</v>
      </c>
      <c r="D230" s="422"/>
      <c r="E230" s="422"/>
      <c r="F230" s="422"/>
      <c r="G230" s="422"/>
      <c r="H230" s="422"/>
      <c r="I230" s="422"/>
      <c r="J230" s="422"/>
      <c r="K230" s="422"/>
      <c r="L230" s="196"/>
      <c r="M230" s="4"/>
      <c r="N230" s="30"/>
      <c r="O230" s="30"/>
      <c r="P230" s="197"/>
    </row>
    <row r="231" spans="1:21" customFormat="1" ht="12" customHeight="1">
      <c r="A231" s="192"/>
      <c r="B231" s="206"/>
      <c r="C231" s="5"/>
      <c r="D231" s="204"/>
      <c r="E231" t="s">
        <v>411</v>
      </c>
      <c r="H231" s="46"/>
      <c r="I231" s="47" t="s">
        <v>431</v>
      </c>
      <c r="J231" t="s">
        <v>322</v>
      </c>
      <c r="M231" s="205" t="s">
        <v>413</v>
      </c>
      <c r="P231">
        <v>1</v>
      </c>
      <c r="U231" s="5"/>
    </row>
    <row r="232" spans="1:21" customFormat="1" ht="12" customHeight="1">
      <c r="A232" s="192"/>
      <c r="B232" s="193"/>
      <c r="C232" s="5"/>
      <c r="D232" s="204"/>
      <c r="E232" t="s">
        <v>323</v>
      </c>
      <c r="I232" s="47" t="s">
        <v>431</v>
      </c>
      <c r="J232" t="s">
        <v>324</v>
      </c>
      <c r="M232" s="205" t="s">
        <v>413</v>
      </c>
      <c r="P232">
        <v>18</v>
      </c>
      <c r="U232" s="5"/>
    </row>
    <row r="233" spans="1:21" customFormat="1" ht="12.75" hidden="1" customHeight="1">
      <c r="A233" s="192"/>
      <c r="B233" s="193"/>
      <c r="C233" s="5"/>
      <c r="D233" s="204"/>
      <c r="E233" t="s">
        <v>420</v>
      </c>
      <c r="I233" s="47" t="s">
        <v>431</v>
      </c>
      <c r="J233" t="s">
        <v>438</v>
      </c>
      <c r="M233" s="205" t="s">
        <v>413</v>
      </c>
      <c r="P233">
        <v>2</v>
      </c>
      <c r="U233" s="5"/>
    </row>
    <row r="234" spans="1:21" customFormat="1" ht="12.75" hidden="1" customHeight="1">
      <c r="A234" s="192"/>
      <c r="B234" s="193"/>
      <c r="C234" s="5"/>
      <c r="D234" s="204"/>
      <c r="E234" t="s">
        <v>420</v>
      </c>
      <c r="I234" s="47" t="s">
        <v>431</v>
      </c>
      <c r="J234" t="s">
        <v>439</v>
      </c>
      <c r="M234" s="205" t="s">
        <v>413</v>
      </c>
      <c r="P234">
        <v>8</v>
      </c>
      <c r="U234" s="5"/>
    </row>
    <row r="235" spans="1:21" customFormat="1" ht="12.75" hidden="1" customHeight="1">
      <c r="A235" s="192"/>
      <c r="B235" s="193"/>
      <c r="C235" s="5"/>
      <c r="D235" s="204"/>
      <c r="E235" t="s">
        <v>420</v>
      </c>
      <c r="I235" s="47" t="s">
        <v>431</v>
      </c>
      <c r="J235" t="s">
        <v>440</v>
      </c>
      <c r="M235" s="205" t="s">
        <v>413</v>
      </c>
      <c r="P235">
        <v>2</v>
      </c>
      <c r="U235" s="5"/>
    </row>
    <row r="236" spans="1:21" customFormat="1" ht="12.75" hidden="1" customHeight="1">
      <c r="A236" s="192"/>
      <c r="B236" s="193"/>
      <c r="C236" s="5"/>
      <c r="D236" s="204"/>
      <c r="E236" t="s">
        <v>420</v>
      </c>
      <c r="I236" s="47" t="s">
        <v>431</v>
      </c>
      <c r="J236" t="s">
        <v>441</v>
      </c>
      <c r="M236" s="205" t="s">
        <v>413</v>
      </c>
      <c r="P236">
        <v>1</v>
      </c>
      <c r="U236" s="5"/>
    </row>
    <row r="237" spans="1:21" s="3" customFormat="1" ht="6.95" customHeight="1">
      <c r="A237" s="199"/>
      <c r="B237" s="198"/>
      <c r="I237" s="59"/>
      <c r="P237" s="187"/>
    </row>
    <row r="238" spans="1:21" s="3" customFormat="1" ht="120" customHeight="1">
      <c r="A238" s="194">
        <v>6</v>
      </c>
      <c r="B238" s="195">
        <v>3</v>
      </c>
      <c r="C238" s="422" t="s">
        <v>325</v>
      </c>
      <c r="D238" s="422"/>
      <c r="E238" s="422"/>
      <c r="F238" s="422"/>
      <c r="G238" s="422"/>
      <c r="H238" s="422"/>
      <c r="I238" s="422"/>
      <c r="J238" s="422"/>
      <c r="K238" s="422"/>
      <c r="L238" s="196"/>
      <c r="M238" s="4"/>
      <c r="N238" s="30"/>
      <c r="O238" s="30"/>
      <c r="P238" s="197"/>
    </row>
    <row r="239" spans="1:21" customFormat="1" ht="13.5" customHeight="1">
      <c r="A239" s="192"/>
      <c r="B239" s="206"/>
      <c r="C239" s="5"/>
      <c r="D239" s="204"/>
      <c r="E239" t="s">
        <v>326</v>
      </c>
      <c r="H239" s="46"/>
      <c r="I239" s="47"/>
      <c r="M239" s="4" t="s">
        <v>7</v>
      </c>
      <c r="P239" s="197">
        <f>1.75*(51+31-9)*2+4.5</f>
        <v>260</v>
      </c>
      <c r="U239" s="5"/>
    </row>
    <row r="240" spans="1:21" customFormat="1" ht="13.5" customHeight="1">
      <c r="A240" s="192"/>
      <c r="B240" s="206"/>
      <c r="C240" s="5"/>
      <c r="D240" s="204"/>
      <c r="E240" t="s">
        <v>327</v>
      </c>
      <c r="H240" s="46"/>
      <c r="I240" s="47"/>
      <c r="M240" s="4" t="s">
        <v>450</v>
      </c>
      <c r="P240" s="197">
        <f>(51+31-9)*2+18*1.5*2</f>
        <v>200</v>
      </c>
      <c r="U240" s="5"/>
    </row>
    <row r="241" spans="1:21" customFormat="1" ht="13.5" customHeight="1">
      <c r="A241" s="192"/>
      <c r="B241" s="206"/>
      <c r="C241" s="5"/>
      <c r="D241" s="204"/>
      <c r="E241" t="s">
        <v>328</v>
      </c>
      <c r="H241" s="46"/>
      <c r="I241" s="47"/>
      <c r="M241" s="4" t="s">
        <v>450</v>
      </c>
      <c r="P241" s="197">
        <f>(51+31-9)*2</f>
        <v>146</v>
      </c>
      <c r="U241" s="5"/>
    </row>
    <row r="242" spans="1:21" s="3" customFormat="1" ht="6.95" customHeight="1">
      <c r="A242" s="199"/>
      <c r="B242" s="198"/>
      <c r="I242" s="59"/>
      <c r="P242" s="187"/>
    </row>
    <row r="243" spans="1:21" customFormat="1" ht="10.5" customHeight="1">
      <c r="A243" s="192"/>
      <c r="B243" s="193"/>
      <c r="U243" s="5"/>
    </row>
    <row r="244" spans="1:21" customFormat="1" ht="12.75" hidden="1" customHeight="1">
      <c r="A244" s="490">
        <v>10</v>
      </c>
      <c r="B244" s="490"/>
      <c r="C244" s="28" t="s">
        <v>459</v>
      </c>
      <c r="D244" s="47"/>
      <c r="U244" s="5"/>
    </row>
    <row r="245" spans="1:21" customFormat="1" ht="12.75" hidden="1" customHeight="1">
      <c r="A245" s="192"/>
      <c r="B245" s="201"/>
      <c r="C245" s="28"/>
      <c r="D245" s="59"/>
      <c r="E245" s="3"/>
      <c r="F245" s="3"/>
      <c r="G245" s="3"/>
      <c r="H245" s="3"/>
      <c r="I245" s="3"/>
      <c r="P245" s="187"/>
    </row>
    <row r="246" spans="1:21" s="3" customFormat="1" ht="12.75" hidden="1" customHeight="1">
      <c r="A246" s="194">
        <f>A244</f>
        <v>10</v>
      </c>
      <c r="B246" s="195">
        <v>1</v>
      </c>
      <c r="C246" s="422" t="s">
        <v>460</v>
      </c>
      <c r="D246" s="422"/>
      <c r="E246" s="422"/>
      <c r="F246" s="422"/>
      <c r="G246" s="422"/>
      <c r="H246" s="422"/>
      <c r="I246" s="422"/>
      <c r="J246" s="422"/>
      <c r="K246" s="422"/>
      <c r="L246" s="196"/>
      <c r="M246" s="4" t="s">
        <v>7</v>
      </c>
      <c r="N246" s="30"/>
      <c r="O246" s="30"/>
      <c r="P246" s="197">
        <v>560</v>
      </c>
    </row>
    <row r="247" spans="1:21" s="3" customFormat="1" ht="12.75" hidden="1" customHeight="1">
      <c r="A247" s="199"/>
      <c r="B247" s="198"/>
      <c r="I247" s="59"/>
      <c r="P247" s="187"/>
    </row>
    <row r="248" spans="1:21" s="3" customFormat="1" ht="12.75" hidden="1" customHeight="1">
      <c r="A248" s="194">
        <f>A246</f>
        <v>10</v>
      </c>
      <c r="B248" s="195">
        <v>2</v>
      </c>
      <c r="C248" s="422" t="s">
        <v>461</v>
      </c>
      <c r="D248" s="422"/>
      <c r="E248" s="422"/>
      <c r="F248" s="422"/>
      <c r="G248" s="422"/>
      <c r="H248" s="422"/>
      <c r="I248" s="422"/>
      <c r="J248" s="422"/>
      <c r="K248" s="422"/>
      <c r="L248" s="196"/>
      <c r="M248" s="4" t="s">
        <v>7</v>
      </c>
      <c r="N248" s="30"/>
      <c r="O248" s="30"/>
      <c r="P248" s="197">
        <v>220</v>
      </c>
    </row>
    <row r="249" spans="1:21" s="3" customFormat="1" ht="12.75" hidden="1" customHeight="1">
      <c r="A249" s="199"/>
      <c r="B249" s="198"/>
      <c r="I249" s="59"/>
      <c r="P249" s="187"/>
    </row>
    <row r="250" spans="1:21" s="3" customFormat="1" ht="12.75" hidden="1" customHeight="1">
      <c r="A250" s="194">
        <f>A246</f>
        <v>10</v>
      </c>
      <c r="B250" s="195">
        <v>3</v>
      </c>
      <c r="C250" s="422" t="s">
        <v>462</v>
      </c>
      <c r="D250" s="422"/>
      <c r="E250" s="422"/>
      <c r="F250" s="422"/>
      <c r="G250" s="422"/>
      <c r="H250" s="422"/>
      <c r="I250" s="422"/>
      <c r="J250" s="422"/>
      <c r="K250" s="422"/>
      <c r="L250" s="196"/>
      <c r="M250" s="4" t="s">
        <v>7</v>
      </c>
      <c r="N250" s="30"/>
      <c r="O250" s="30"/>
      <c r="P250" s="197">
        <v>650</v>
      </c>
    </row>
    <row r="251" spans="1:21" s="3" customFormat="1" ht="12.75" hidden="1" customHeight="1">
      <c r="A251" s="199"/>
      <c r="B251" s="198"/>
      <c r="I251" s="59"/>
      <c r="P251" s="187"/>
    </row>
    <row r="252" spans="1:21" s="3" customFormat="1" ht="12.75" hidden="1" customHeight="1">
      <c r="A252" s="194">
        <f>A250</f>
        <v>10</v>
      </c>
      <c r="B252" s="195">
        <v>4</v>
      </c>
      <c r="C252" s="422" t="s">
        <v>463</v>
      </c>
      <c r="D252" s="422"/>
      <c r="E252" s="422"/>
      <c r="F252" s="422"/>
      <c r="G252" s="422"/>
      <c r="H252" s="422"/>
      <c r="I252" s="422"/>
      <c r="J252" s="422"/>
      <c r="K252" s="422"/>
      <c r="L252" s="196"/>
      <c r="M252" s="4" t="s">
        <v>7</v>
      </c>
      <c r="N252" s="30"/>
      <c r="O252" s="30"/>
      <c r="P252" s="197">
        <v>80</v>
      </c>
    </row>
    <row r="253" spans="1:21" customFormat="1" ht="12.75" hidden="1" customHeight="1">
      <c r="A253" s="192"/>
      <c r="B253" s="193"/>
      <c r="U253" s="5"/>
    </row>
    <row r="254" spans="1:21" s="189" customFormat="1" ht="10.5" customHeight="1">
      <c r="A254" s="209"/>
      <c r="B254" s="210"/>
      <c r="P254" s="190"/>
      <c r="U254" s="191"/>
    </row>
    <row r="255" spans="1:21" customFormat="1" ht="12" customHeight="1">
      <c r="A255" s="490">
        <v>7</v>
      </c>
      <c r="B255" s="490"/>
      <c r="C255" s="28" t="s">
        <v>464</v>
      </c>
      <c r="D255" s="47"/>
      <c r="U255" s="5"/>
    </row>
    <row r="256" spans="1:21" customFormat="1" ht="12" customHeight="1">
      <c r="A256" s="192"/>
      <c r="B256" s="201"/>
      <c r="C256" s="28"/>
      <c r="D256" s="59"/>
      <c r="E256" s="3"/>
      <c r="F256" s="3"/>
      <c r="G256" s="3"/>
      <c r="H256" s="3"/>
      <c r="I256" s="3"/>
      <c r="P256" s="187"/>
    </row>
    <row r="257" spans="1:16" s="3" customFormat="1" ht="39.950000000000003" customHeight="1">
      <c r="A257" s="194">
        <f>A255</f>
        <v>7</v>
      </c>
      <c r="B257" s="195">
        <v>1</v>
      </c>
      <c r="C257" s="422" t="s">
        <v>329</v>
      </c>
      <c r="D257" s="422"/>
      <c r="E257" s="422"/>
      <c r="F257" s="422"/>
      <c r="G257" s="422"/>
      <c r="H257" s="422"/>
      <c r="I257" s="422"/>
      <c r="J257" s="422"/>
      <c r="K257" s="422"/>
      <c r="L257" s="196"/>
      <c r="M257" s="4" t="s">
        <v>450</v>
      </c>
      <c r="N257" s="30"/>
      <c r="O257" s="30"/>
      <c r="P257" s="197">
        <v>156</v>
      </c>
    </row>
    <row r="258" spans="1:16" s="3" customFormat="1" ht="6.95" customHeight="1">
      <c r="A258" s="199"/>
      <c r="B258" s="198"/>
      <c r="I258" s="59"/>
      <c r="P258" s="187"/>
    </row>
    <row r="259" spans="1:16" s="3" customFormat="1" ht="39.950000000000003" customHeight="1">
      <c r="A259" s="194">
        <f>A257</f>
        <v>7</v>
      </c>
      <c r="B259" s="195">
        <v>2</v>
      </c>
      <c r="C259" s="422" t="s">
        <v>330</v>
      </c>
      <c r="D259" s="422"/>
      <c r="E259" s="422"/>
      <c r="F259" s="422"/>
      <c r="G259" s="422"/>
      <c r="H259" s="422"/>
      <c r="I259" s="422"/>
      <c r="J259" s="422"/>
      <c r="K259" s="422"/>
      <c r="L259" s="196"/>
      <c r="M259" s="4" t="s">
        <v>450</v>
      </c>
      <c r="N259" s="30"/>
      <c r="O259" s="30"/>
      <c r="P259" s="197">
        <v>156</v>
      </c>
    </row>
    <row r="260" spans="1:16" s="3" customFormat="1" ht="6.95" customHeight="1">
      <c r="A260" s="199"/>
      <c r="B260" s="198"/>
      <c r="I260" s="59"/>
      <c r="P260" s="187"/>
    </row>
    <row r="261" spans="1:16" s="3" customFormat="1" ht="12.75" hidden="1" customHeight="1">
      <c r="A261" s="194">
        <f>A255</f>
        <v>7</v>
      </c>
      <c r="B261" s="195">
        <v>2</v>
      </c>
      <c r="C261" s="422" t="s">
        <v>466</v>
      </c>
      <c r="D261" s="422"/>
      <c r="E261" s="422"/>
      <c r="F261" s="422"/>
      <c r="G261" s="422"/>
      <c r="H261" s="422"/>
      <c r="I261" s="422"/>
      <c r="J261" s="422"/>
      <c r="K261" s="422"/>
      <c r="L261" s="196"/>
      <c r="M261" s="4" t="s">
        <v>450</v>
      </c>
      <c r="N261" s="30"/>
      <c r="O261" s="30"/>
      <c r="P261" s="197">
        <v>78</v>
      </c>
    </row>
    <row r="262" spans="1:16" s="3" customFormat="1" ht="12.75" hidden="1" customHeight="1">
      <c r="A262" s="199"/>
      <c r="B262" s="198"/>
      <c r="I262" s="59"/>
      <c r="P262" s="187"/>
    </row>
    <row r="263" spans="1:16" s="3" customFormat="1" ht="12.75" hidden="1" customHeight="1">
      <c r="A263" s="194">
        <f>A255</f>
        <v>7</v>
      </c>
      <c r="B263" s="195">
        <v>3</v>
      </c>
      <c r="C263" s="422" t="s">
        <v>467</v>
      </c>
      <c r="D263" s="422"/>
      <c r="E263" s="422"/>
      <c r="F263" s="422"/>
      <c r="G263" s="422"/>
      <c r="H263" s="422"/>
      <c r="I263" s="422"/>
      <c r="J263" s="422"/>
      <c r="K263" s="422"/>
      <c r="L263" s="196"/>
      <c r="M263" s="4" t="s">
        <v>450</v>
      </c>
      <c r="N263" s="30"/>
      <c r="O263" s="30"/>
      <c r="P263" s="197">
        <f>105</f>
        <v>105</v>
      </c>
    </row>
    <row r="264" spans="1:16" s="3" customFormat="1" ht="12.75" hidden="1" customHeight="1">
      <c r="A264" s="199"/>
      <c r="B264" s="198"/>
      <c r="I264" s="59"/>
      <c r="P264" s="187"/>
    </row>
    <row r="265" spans="1:16" s="3" customFormat="1" ht="12.75" hidden="1" customHeight="1">
      <c r="A265" s="194">
        <f>A255</f>
        <v>7</v>
      </c>
      <c r="B265" s="195">
        <v>4</v>
      </c>
      <c r="C265" s="422" t="s">
        <v>468</v>
      </c>
      <c r="D265" s="422"/>
      <c r="E265" s="422"/>
      <c r="F265" s="422"/>
      <c r="G265" s="422"/>
      <c r="H265" s="422"/>
      <c r="I265" s="422"/>
      <c r="J265" s="422"/>
      <c r="K265" s="422"/>
      <c r="L265" s="196"/>
      <c r="M265" s="4" t="s">
        <v>7</v>
      </c>
      <c r="N265" s="30"/>
      <c r="O265" s="30"/>
      <c r="P265" s="197">
        <v>120</v>
      </c>
    </row>
    <row r="266" spans="1:16" s="3" customFormat="1" ht="12.75" hidden="1" customHeight="1">
      <c r="A266" s="199"/>
      <c r="B266" s="198"/>
      <c r="I266" s="59"/>
      <c r="P266" s="187"/>
    </row>
    <row r="267" spans="1:16" s="3" customFormat="1" ht="12.75" hidden="1" customHeight="1">
      <c r="A267" s="194">
        <f>A255</f>
        <v>7</v>
      </c>
      <c r="B267" s="195">
        <v>5</v>
      </c>
      <c r="C267" s="422" t="s">
        <v>469</v>
      </c>
      <c r="D267" s="422"/>
      <c r="E267" s="422"/>
      <c r="F267" s="422"/>
      <c r="G267" s="422"/>
      <c r="H267" s="422"/>
      <c r="I267" s="422"/>
      <c r="J267" s="422"/>
      <c r="K267" s="422"/>
      <c r="L267" s="196"/>
      <c r="M267" s="4" t="s">
        <v>7</v>
      </c>
      <c r="N267" s="30"/>
      <c r="O267" s="30"/>
      <c r="P267" s="197">
        <v>410</v>
      </c>
    </row>
    <row r="268" spans="1:16" s="3" customFormat="1" ht="12.75" hidden="1" customHeight="1">
      <c r="A268" s="199"/>
      <c r="B268" s="198"/>
      <c r="I268" s="59"/>
      <c r="P268" s="187"/>
    </row>
    <row r="269" spans="1:16" s="3" customFormat="1" ht="12.75" hidden="1" customHeight="1">
      <c r="A269" s="194">
        <f>A257</f>
        <v>7</v>
      </c>
      <c r="B269" s="195">
        <v>6</v>
      </c>
      <c r="C269" s="422" t="s">
        <v>470</v>
      </c>
      <c r="D269" s="422"/>
      <c r="E269" s="422"/>
      <c r="F269" s="422"/>
      <c r="G269" s="422"/>
      <c r="H269" s="422"/>
      <c r="I269" s="422"/>
      <c r="J269" s="422"/>
      <c r="K269" s="422"/>
      <c r="L269" s="196"/>
      <c r="M269" s="4" t="s">
        <v>7</v>
      </c>
      <c r="N269" s="30"/>
      <c r="O269" s="30"/>
      <c r="P269" s="197">
        <v>110</v>
      </c>
    </row>
    <row r="270" spans="1:16" s="3" customFormat="1" ht="12.75" hidden="1" customHeight="1">
      <c r="A270" s="199"/>
      <c r="B270" s="198"/>
      <c r="I270" s="59"/>
      <c r="P270" s="187"/>
    </row>
    <row r="271" spans="1:16" s="3" customFormat="1" ht="12.75" hidden="1" customHeight="1">
      <c r="A271" s="194">
        <f>A263</f>
        <v>7</v>
      </c>
      <c r="B271" s="195">
        <v>7</v>
      </c>
      <c r="C271" s="422" t="s">
        <v>471</v>
      </c>
      <c r="D271" s="422"/>
      <c r="E271" s="422"/>
      <c r="F271" s="422"/>
      <c r="G271" s="422"/>
      <c r="H271" s="422"/>
      <c r="I271" s="422"/>
      <c r="J271" s="422"/>
      <c r="K271" s="422"/>
      <c r="L271" s="196"/>
      <c r="M271" s="4" t="s">
        <v>450</v>
      </c>
      <c r="N271" s="30"/>
      <c r="O271" s="30"/>
      <c r="P271" s="197">
        <v>50</v>
      </c>
    </row>
    <row r="272" spans="1:16" s="3" customFormat="1" ht="11.25" customHeight="1">
      <c r="A272" s="199"/>
      <c r="B272" s="206"/>
      <c r="C272"/>
      <c r="D272"/>
      <c r="E272"/>
      <c r="F272"/>
      <c r="G272"/>
      <c r="H272"/>
      <c r="I272"/>
      <c r="J272"/>
      <c r="K272"/>
      <c r="L272"/>
      <c r="M272"/>
      <c r="N272"/>
      <c r="O272" s="202"/>
      <c r="P272" s="197"/>
    </row>
    <row r="273" spans="1:21" customFormat="1" ht="12.75" hidden="1" customHeight="1">
      <c r="A273" s="192"/>
      <c r="B273" s="193"/>
      <c r="U273" s="5"/>
    </row>
    <row r="274" spans="1:21" s="189" customFormat="1" ht="12.75" hidden="1" customHeight="1">
      <c r="A274" s="491">
        <v>12</v>
      </c>
      <c r="B274" s="491"/>
      <c r="C274" s="211" t="s">
        <v>472</v>
      </c>
      <c r="D274" s="212"/>
      <c r="E274" s="213"/>
      <c r="F274" s="213"/>
      <c r="G274" s="213"/>
      <c r="H274" s="213"/>
      <c r="I274" s="213"/>
      <c r="P274" s="190"/>
    </row>
    <row r="275" spans="1:21" s="189" customFormat="1" ht="12.75" hidden="1" customHeight="1">
      <c r="A275" s="209"/>
      <c r="B275" s="214"/>
      <c r="P275" s="190"/>
    </row>
    <row r="276" spans="1:21" s="213" customFormat="1" ht="12.75" hidden="1" customHeight="1">
      <c r="A276" s="215">
        <f>A274</f>
        <v>12</v>
      </c>
      <c r="B276" s="216">
        <v>1</v>
      </c>
      <c r="C276" s="492" t="s">
        <v>473</v>
      </c>
      <c r="D276" s="492"/>
      <c r="E276" s="492"/>
      <c r="F276" s="492"/>
      <c r="G276" s="492"/>
      <c r="H276" s="492"/>
      <c r="I276" s="492"/>
      <c r="J276" s="492"/>
      <c r="K276" s="492"/>
      <c r="L276" s="217"/>
      <c r="M276" s="218" t="s">
        <v>382</v>
      </c>
      <c r="N276" s="219"/>
      <c r="O276" s="219"/>
      <c r="P276" s="220">
        <f>ROUNDUP((1240+1480+1360*4+470+2900*4+1000+750+300)*1.15,-2)</f>
        <v>25700</v>
      </c>
    </row>
    <row r="277" spans="1:21" s="189" customFormat="1" ht="12.75" hidden="1" customHeight="1">
      <c r="A277" s="209"/>
      <c r="B277" s="210"/>
      <c r="P277" s="190"/>
      <c r="U277" s="191"/>
    </row>
    <row r="278" spans="1:21" s="3" customFormat="1" ht="12.75" hidden="1" customHeight="1">
      <c r="A278" s="194">
        <f>A274</f>
        <v>12</v>
      </c>
      <c r="B278" s="195">
        <v>2</v>
      </c>
      <c r="C278" s="422" t="s">
        <v>474</v>
      </c>
      <c r="D278" s="422"/>
      <c r="E278" s="422"/>
      <c r="F278" s="422"/>
      <c r="G278" s="422"/>
      <c r="H278" s="422"/>
      <c r="I278" s="422"/>
      <c r="J278" s="422"/>
      <c r="K278" s="422"/>
      <c r="L278" s="196"/>
      <c r="M278" s="4" t="s">
        <v>382</v>
      </c>
      <c r="N278" s="30"/>
      <c r="O278" s="30"/>
      <c r="P278" s="197">
        <v>5200</v>
      </c>
    </row>
    <row r="279" spans="1:21" customFormat="1" ht="12.75" hidden="1" customHeight="1">
      <c r="A279" s="192"/>
      <c r="B279" s="198"/>
      <c r="P279" s="187"/>
    </row>
    <row r="280" spans="1:21" s="3" customFormat="1" ht="12.75" hidden="1" customHeight="1">
      <c r="A280" s="194">
        <f>A276</f>
        <v>12</v>
      </c>
      <c r="B280" s="195">
        <v>3</v>
      </c>
      <c r="C280" s="422" t="s">
        <v>475</v>
      </c>
      <c r="D280" s="422"/>
      <c r="E280" s="422"/>
      <c r="F280" s="422"/>
      <c r="G280" s="422"/>
      <c r="H280" s="422"/>
      <c r="I280" s="422"/>
      <c r="J280" s="422"/>
      <c r="K280" s="422"/>
      <c r="L280" s="196"/>
      <c r="M280" s="4" t="s">
        <v>382</v>
      </c>
      <c r="N280" s="30"/>
      <c r="O280" s="30"/>
      <c r="P280" s="197">
        <v>2800</v>
      </c>
    </row>
    <row r="281" spans="1:21" customFormat="1" ht="12.75" hidden="1" customHeight="1">
      <c r="A281" s="192"/>
      <c r="B281" s="198"/>
      <c r="P281" s="187"/>
    </row>
    <row r="282" spans="1:21" s="213" customFormat="1" ht="12.75" hidden="1" customHeight="1">
      <c r="A282" s="215">
        <f>A274</f>
        <v>12</v>
      </c>
      <c r="B282" s="216">
        <v>4</v>
      </c>
      <c r="C282" s="489" t="s">
        <v>476</v>
      </c>
      <c r="D282" s="489"/>
      <c r="E282" s="489"/>
      <c r="F282" s="489"/>
      <c r="G282" s="489"/>
      <c r="H282" s="489"/>
      <c r="I282" s="489"/>
      <c r="J282" s="489"/>
      <c r="K282" s="489"/>
      <c r="L282" s="217"/>
      <c r="M282" s="218" t="s">
        <v>382</v>
      </c>
      <c r="N282" s="219"/>
      <c r="O282" s="219"/>
      <c r="P282" s="220">
        <f>SUM(P276:P280)</f>
        <v>33700</v>
      </c>
    </row>
    <row r="283" spans="1:21" s="189" customFormat="1" ht="12.75" hidden="1" customHeight="1">
      <c r="A283" s="209"/>
      <c r="B283" s="210"/>
      <c r="P283" s="190"/>
    </row>
    <row r="284" spans="1:21" s="213" customFormat="1" ht="12.75" hidden="1" customHeight="1">
      <c r="A284" s="215">
        <f>A274</f>
        <v>12</v>
      </c>
      <c r="B284" s="216">
        <v>5</v>
      </c>
      <c r="C284" s="489" t="s">
        <v>477</v>
      </c>
      <c r="D284" s="489"/>
      <c r="E284" s="489"/>
      <c r="F284" s="489"/>
      <c r="G284" s="489"/>
      <c r="H284" s="489"/>
      <c r="I284" s="489"/>
      <c r="J284" s="489"/>
      <c r="K284" s="489"/>
      <c r="L284" s="217"/>
      <c r="M284" s="218" t="s">
        <v>382</v>
      </c>
      <c r="N284" s="219"/>
      <c r="O284" s="219"/>
      <c r="P284" s="220">
        <f>P282</f>
        <v>33700</v>
      </c>
    </row>
    <row r="285" spans="1:21" s="189" customFormat="1" ht="12.75" hidden="1" customHeight="1">
      <c r="A285" s="209"/>
      <c r="B285" s="210"/>
      <c r="P285" s="190"/>
      <c r="U285" s="191"/>
    </row>
    <row r="286" spans="1:21" s="213" customFormat="1" ht="12.75" hidden="1" customHeight="1">
      <c r="A286" s="215">
        <f>A274</f>
        <v>12</v>
      </c>
      <c r="B286" s="216">
        <v>6</v>
      </c>
      <c r="C286" s="489" t="s">
        <v>478</v>
      </c>
      <c r="D286" s="489"/>
      <c r="E286" s="489"/>
      <c r="F286" s="489"/>
      <c r="G286" s="489"/>
      <c r="H286" s="489"/>
      <c r="I286" s="489"/>
      <c r="J286" s="489"/>
      <c r="K286" s="489"/>
      <c r="L286" s="217"/>
      <c r="M286" s="218" t="s">
        <v>382</v>
      </c>
      <c r="N286" s="219"/>
      <c r="O286" s="219"/>
      <c r="P286" s="220">
        <f>P276</f>
        <v>25700</v>
      </c>
    </row>
    <row r="287" spans="1:21" s="189" customFormat="1" ht="12.75" hidden="1" customHeight="1">
      <c r="A287" s="209"/>
      <c r="B287" s="210"/>
      <c r="P287" s="190"/>
      <c r="U287" s="191"/>
    </row>
    <row r="288" spans="1:21" customFormat="1" ht="12.75" hidden="1" customHeight="1">
      <c r="A288" s="192"/>
      <c r="B288" s="193"/>
      <c r="C288" s="5"/>
      <c r="D288" s="205"/>
      <c r="E288" s="47"/>
      <c r="F288" s="5"/>
      <c r="I288" s="47"/>
      <c r="M288" s="205"/>
      <c r="U288" s="5"/>
    </row>
    <row r="289" spans="1:16" customFormat="1" ht="12.75" hidden="1" customHeight="1">
      <c r="A289" s="490">
        <v>13</v>
      </c>
      <c r="B289" s="490"/>
      <c r="C289" s="28" t="s">
        <v>479</v>
      </c>
      <c r="D289" s="59"/>
      <c r="E289" s="3"/>
      <c r="F289" s="3"/>
      <c r="G289" s="3"/>
      <c r="H289" s="3"/>
      <c r="I289" s="3"/>
    </row>
    <row r="290" spans="1:16" customFormat="1" ht="12.75" hidden="1" customHeight="1">
      <c r="A290" s="192"/>
      <c r="B290" s="193"/>
    </row>
    <row r="291" spans="1:16" customFormat="1" ht="12.75" hidden="1" customHeight="1">
      <c r="A291" s="194">
        <f>A289</f>
        <v>13</v>
      </c>
      <c r="B291" s="195">
        <v>1</v>
      </c>
      <c r="C291" s="422" t="s">
        <v>480</v>
      </c>
      <c r="D291" s="422"/>
      <c r="E291" s="422"/>
      <c r="F291" s="422"/>
      <c r="G291" s="422"/>
      <c r="H291" s="422"/>
      <c r="I291" s="422"/>
      <c r="J291" s="422"/>
      <c r="K291" s="422"/>
      <c r="L291" s="221"/>
    </row>
    <row r="292" spans="1:16" s="3" customFormat="1" ht="12.75" hidden="1" customHeight="1">
      <c r="A292" s="199"/>
      <c r="B292" s="198"/>
      <c r="C292" s="222" t="s">
        <v>361</v>
      </c>
      <c r="D292" s="493" t="s">
        <v>481</v>
      </c>
      <c r="E292" s="493"/>
      <c r="F292" s="493"/>
      <c r="G292" s="493"/>
      <c r="H292" s="493"/>
      <c r="I292" s="493"/>
      <c r="J292" s="493"/>
      <c r="K292" s="493"/>
      <c r="L292" s="196"/>
      <c r="M292" s="4" t="s">
        <v>450</v>
      </c>
      <c r="N292" s="30"/>
      <c r="O292" s="30"/>
      <c r="P292" s="197">
        <v>110</v>
      </c>
    </row>
    <row r="293" spans="1:16" s="3" customFormat="1" ht="12.75" hidden="1" customHeight="1">
      <c r="A293" s="199"/>
      <c r="B293" s="198"/>
      <c r="C293" s="222" t="s">
        <v>361</v>
      </c>
      <c r="D293" s="493" t="s">
        <v>482</v>
      </c>
      <c r="E293" s="493"/>
      <c r="F293" s="493"/>
      <c r="G293" s="493"/>
      <c r="H293" s="493"/>
      <c r="I293" s="493"/>
      <c r="J293" s="493"/>
      <c r="K293" s="493"/>
      <c r="L293" s="196"/>
      <c r="M293" s="4" t="s">
        <v>450</v>
      </c>
      <c r="N293" s="30"/>
      <c r="O293" s="30"/>
      <c r="P293" s="197">
        <v>20</v>
      </c>
    </row>
    <row r="294" spans="1:16" s="3" customFormat="1" ht="12.75" hidden="1" customHeight="1">
      <c r="A294" s="199"/>
      <c r="B294" s="198"/>
      <c r="C294" s="222" t="s">
        <v>361</v>
      </c>
      <c r="D294" s="493" t="s">
        <v>483</v>
      </c>
      <c r="E294" s="493"/>
      <c r="F294" s="493"/>
      <c r="G294" s="493"/>
      <c r="H294" s="493"/>
      <c r="I294" s="493"/>
      <c r="J294" s="493"/>
      <c r="K294" s="493"/>
      <c r="L294" s="196"/>
      <c r="M294" s="4" t="s">
        <v>450</v>
      </c>
      <c r="N294" s="30"/>
      <c r="O294" s="30"/>
      <c r="P294" s="197">
        <v>30</v>
      </c>
    </row>
    <row r="295" spans="1:16" s="3" customFormat="1" ht="12.75" hidden="1" customHeight="1">
      <c r="A295" s="199"/>
      <c r="B295" s="198"/>
      <c r="C295" s="222" t="s">
        <v>361</v>
      </c>
      <c r="D295" s="493" t="s">
        <v>484</v>
      </c>
      <c r="E295" s="493"/>
      <c r="F295" s="493"/>
      <c r="G295" s="493"/>
      <c r="H295" s="493"/>
      <c r="I295" s="493"/>
      <c r="J295" s="493"/>
      <c r="K295" s="493"/>
      <c r="L295" s="196"/>
      <c r="M295" s="4" t="s">
        <v>485</v>
      </c>
      <c r="N295" s="30"/>
      <c r="O295" s="30"/>
      <c r="P295" s="208">
        <v>35</v>
      </c>
    </row>
    <row r="296" spans="1:16" s="3" customFormat="1" ht="12.75" hidden="1" customHeight="1">
      <c r="A296" s="199"/>
      <c r="B296" s="198"/>
      <c r="I296" s="59"/>
      <c r="P296" s="187"/>
    </row>
    <row r="297" spans="1:16" customFormat="1" ht="12.75" hidden="1" customHeight="1">
      <c r="A297" s="223">
        <f>A289</f>
        <v>13</v>
      </c>
      <c r="B297" s="195">
        <v>2</v>
      </c>
      <c r="C297" s="422" t="s">
        <v>486</v>
      </c>
      <c r="D297" s="422"/>
      <c r="E297" s="422"/>
      <c r="F297" s="422"/>
      <c r="G297" s="422"/>
      <c r="H297" s="422"/>
      <c r="I297" s="422"/>
      <c r="J297" s="422"/>
      <c r="K297" s="422"/>
      <c r="L297" s="221"/>
      <c r="M297" s="4" t="s">
        <v>485</v>
      </c>
      <c r="N297" s="30"/>
      <c r="O297" s="30"/>
      <c r="P297" s="31" t="s">
        <v>487</v>
      </c>
    </row>
    <row r="298" spans="1:16" s="3" customFormat="1" ht="12.75" hidden="1" customHeight="1">
      <c r="A298" s="199"/>
      <c r="B298" s="198"/>
      <c r="I298" s="59"/>
      <c r="P298" s="187"/>
    </row>
    <row r="299" spans="1:16" customFormat="1" ht="12.75" hidden="1" customHeight="1">
      <c r="A299" s="223">
        <f>A289</f>
        <v>13</v>
      </c>
      <c r="B299" s="195">
        <v>3</v>
      </c>
      <c r="C299" s="422" t="s">
        <v>488</v>
      </c>
      <c r="D299" s="422"/>
      <c r="E299" s="422"/>
      <c r="F299" s="422"/>
      <c r="G299" s="422"/>
      <c r="H299" s="422"/>
      <c r="I299" s="422"/>
      <c r="J299" s="422"/>
      <c r="K299" s="422"/>
      <c r="L299" s="221"/>
      <c r="M299" s="4" t="s">
        <v>485</v>
      </c>
      <c r="N299" s="30"/>
      <c r="O299" s="30"/>
      <c r="P299" s="31" t="s">
        <v>487</v>
      </c>
    </row>
    <row r="300" spans="1:16" s="3" customFormat="1" ht="12.75" hidden="1" customHeight="1">
      <c r="A300" s="199"/>
      <c r="B300" s="198"/>
      <c r="I300" s="59"/>
      <c r="P300" s="187"/>
    </row>
    <row r="301" spans="1:16" s="3" customFormat="1" ht="12.75" hidden="1" customHeight="1">
      <c r="A301" s="194">
        <f>A289</f>
        <v>13</v>
      </c>
      <c r="B301" s="195">
        <v>4</v>
      </c>
      <c r="C301" s="422" t="s">
        <v>489</v>
      </c>
      <c r="D301" s="422"/>
      <c r="E301" s="422"/>
      <c r="F301" s="422"/>
      <c r="G301" s="422"/>
      <c r="H301" s="422"/>
      <c r="I301" s="422"/>
      <c r="J301" s="422"/>
      <c r="K301" s="422"/>
      <c r="L301" s="196"/>
      <c r="M301" s="4"/>
      <c r="N301" s="30"/>
      <c r="O301" s="30"/>
      <c r="P301" s="197"/>
    </row>
    <row r="302" spans="1:16" s="3" customFormat="1" ht="12.75" hidden="1" customHeight="1">
      <c r="A302" s="199"/>
      <c r="B302" s="198"/>
      <c r="C302" s="30" t="s">
        <v>361</v>
      </c>
      <c r="D302" s="433" t="s">
        <v>490</v>
      </c>
      <c r="E302" s="433"/>
      <c r="F302" s="433"/>
      <c r="G302" s="433"/>
      <c r="H302" s="433"/>
      <c r="I302" s="433"/>
      <c r="J302" s="433"/>
      <c r="K302" s="433"/>
      <c r="M302" s="4" t="s">
        <v>485</v>
      </c>
      <c r="P302" s="208">
        <v>1</v>
      </c>
    </row>
    <row r="303" spans="1:16" s="3" customFormat="1" ht="12.75" hidden="1" customHeight="1">
      <c r="A303" s="199"/>
      <c r="B303" s="198"/>
      <c r="C303" s="30" t="s">
        <v>361</v>
      </c>
      <c r="D303" s="433" t="s">
        <v>491</v>
      </c>
      <c r="E303" s="433"/>
      <c r="F303" s="433"/>
      <c r="G303" s="433"/>
      <c r="H303" s="433"/>
      <c r="I303" s="433"/>
      <c r="J303" s="433"/>
      <c r="K303" s="433"/>
      <c r="M303" s="4" t="s">
        <v>485</v>
      </c>
      <c r="P303" s="208">
        <v>1</v>
      </c>
    </row>
    <row r="304" spans="1:16" s="3" customFormat="1" ht="12.75" hidden="1" customHeight="1">
      <c r="A304" s="199"/>
      <c r="B304" s="198"/>
      <c r="C304" s="30" t="s">
        <v>361</v>
      </c>
      <c r="D304" s="433" t="s">
        <v>492</v>
      </c>
      <c r="E304" s="433"/>
      <c r="F304" s="433"/>
      <c r="G304" s="433"/>
      <c r="H304" s="433"/>
      <c r="I304" s="433"/>
      <c r="J304" s="433"/>
      <c r="K304" s="433"/>
      <c r="M304" s="4" t="s">
        <v>485</v>
      </c>
      <c r="P304" s="208">
        <v>5</v>
      </c>
    </row>
    <row r="305" spans="1:21" s="3" customFormat="1" ht="12.75" hidden="1" customHeight="1">
      <c r="A305" s="199"/>
      <c r="B305" s="198"/>
      <c r="C305" s="30" t="s">
        <v>361</v>
      </c>
      <c r="D305" s="433" t="s">
        <v>493</v>
      </c>
      <c r="E305" s="433"/>
      <c r="F305" s="433"/>
      <c r="G305" s="433"/>
      <c r="H305" s="433"/>
      <c r="I305" s="433"/>
      <c r="J305" s="433"/>
      <c r="K305" s="433"/>
      <c r="M305" s="4" t="s">
        <v>485</v>
      </c>
      <c r="P305" s="208">
        <v>4</v>
      </c>
    </row>
    <row r="306" spans="1:21" s="3" customFormat="1" ht="12.75" hidden="1" customHeight="1">
      <c r="A306" s="199"/>
      <c r="B306" s="198"/>
      <c r="C306" s="30" t="s">
        <v>361</v>
      </c>
      <c r="D306" s="433" t="s">
        <v>494</v>
      </c>
      <c r="E306" s="433"/>
      <c r="F306" s="433"/>
      <c r="G306" s="433"/>
      <c r="H306" s="433"/>
      <c r="I306" s="433"/>
      <c r="J306" s="433"/>
      <c r="K306" s="433"/>
      <c r="M306" s="4" t="s">
        <v>485</v>
      </c>
      <c r="P306" s="208">
        <v>3</v>
      </c>
    </row>
    <row r="307" spans="1:21" s="3" customFormat="1" ht="12.75" hidden="1" customHeight="1">
      <c r="A307" s="199"/>
      <c r="B307" s="198"/>
      <c r="I307" s="59"/>
      <c r="P307" s="187"/>
    </row>
    <row r="308" spans="1:21" s="3" customFormat="1" ht="12.75" hidden="1" customHeight="1">
      <c r="A308" s="194">
        <f>A289</f>
        <v>13</v>
      </c>
      <c r="B308" s="195">
        <v>5</v>
      </c>
      <c r="C308" s="422" t="s">
        <v>495</v>
      </c>
      <c r="D308" s="422"/>
      <c r="E308" s="422"/>
      <c r="F308" s="422"/>
      <c r="G308" s="422"/>
      <c r="H308" s="422"/>
      <c r="I308" s="422"/>
      <c r="J308" s="422"/>
      <c r="K308" s="422"/>
      <c r="L308" s="196"/>
      <c r="M308" s="4" t="s">
        <v>485</v>
      </c>
      <c r="N308" s="30"/>
      <c r="O308" s="30"/>
      <c r="P308" s="208">
        <f>P302+P303</f>
        <v>2</v>
      </c>
    </row>
    <row r="309" spans="1:21" s="3" customFormat="1" ht="12.75" hidden="1" customHeight="1">
      <c r="A309" s="199"/>
      <c r="B309" s="198"/>
      <c r="I309" s="59"/>
      <c r="P309" s="187"/>
    </row>
    <row r="310" spans="1:21" s="3" customFormat="1" ht="12.75" hidden="1" customHeight="1">
      <c r="A310" s="194">
        <f>A289</f>
        <v>13</v>
      </c>
      <c r="B310" s="195">
        <v>6</v>
      </c>
      <c r="C310" s="422" t="s">
        <v>496</v>
      </c>
      <c r="D310" s="422"/>
      <c r="E310" s="422"/>
      <c r="F310" s="422"/>
      <c r="G310" s="422"/>
      <c r="H310" s="422"/>
      <c r="I310" s="422"/>
      <c r="J310" s="422"/>
      <c r="K310" s="422"/>
      <c r="L310" s="196"/>
      <c r="M310" s="4" t="s">
        <v>485</v>
      </c>
      <c r="N310" s="30"/>
      <c r="O310" s="30"/>
      <c r="P310" s="208">
        <v>1</v>
      </c>
    </row>
    <row r="311" spans="1:21" s="3" customFormat="1" ht="12.75" hidden="1" customHeight="1">
      <c r="A311" s="199"/>
      <c r="B311" s="198"/>
      <c r="I311" s="59"/>
      <c r="P311" s="187"/>
    </row>
    <row r="312" spans="1:21" s="3" customFormat="1" ht="12.75" hidden="1" customHeight="1">
      <c r="A312" s="194">
        <f>A289</f>
        <v>13</v>
      </c>
      <c r="B312" s="195">
        <v>7</v>
      </c>
      <c r="C312" s="422" t="s">
        <v>497</v>
      </c>
      <c r="D312" s="422"/>
      <c r="E312" s="422"/>
      <c r="F312" s="422"/>
      <c r="G312" s="422"/>
      <c r="H312" s="422"/>
      <c r="I312" s="422"/>
      <c r="J312" s="422"/>
      <c r="K312" s="422"/>
      <c r="L312" s="196"/>
      <c r="M312" s="4" t="s">
        <v>485</v>
      </c>
      <c r="N312" s="30"/>
      <c r="O312" s="30"/>
      <c r="P312" s="208">
        <v>1</v>
      </c>
    </row>
    <row r="313" spans="1:21" s="3" customFormat="1" ht="12.75" hidden="1" customHeight="1">
      <c r="A313" s="199"/>
      <c r="B313" s="198"/>
      <c r="I313" s="59"/>
      <c r="P313" s="187"/>
    </row>
    <row r="314" spans="1:21" s="3" customFormat="1" ht="12.75" hidden="1" customHeight="1">
      <c r="A314" s="194">
        <f>A289</f>
        <v>13</v>
      </c>
      <c r="B314" s="195">
        <v>8</v>
      </c>
      <c r="C314" s="422" t="s">
        <v>498</v>
      </c>
      <c r="D314" s="422"/>
      <c r="E314" s="422"/>
      <c r="F314" s="422"/>
      <c r="G314" s="422"/>
      <c r="H314" s="422"/>
      <c r="I314" s="422"/>
      <c r="J314" s="422"/>
      <c r="K314" s="422"/>
      <c r="L314" s="196"/>
      <c r="M314" s="4" t="s">
        <v>485</v>
      </c>
      <c r="N314" s="30"/>
      <c r="O314" s="30"/>
      <c r="P314" s="208">
        <v>5</v>
      </c>
    </row>
    <row r="315" spans="1:21" s="3" customFormat="1" ht="12.75" hidden="1" customHeight="1">
      <c r="A315" s="199"/>
      <c r="B315" s="198"/>
      <c r="I315" s="59"/>
      <c r="P315" s="187"/>
    </row>
    <row r="316" spans="1:21" s="3" customFormat="1" ht="12.75" hidden="1" customHeight="1">
      <c r="A316" s="194">
        <f>A289</f>
        <v>13</v>
      </c>
      <c r="B316" s="195">
        <v>9</v>
      </c>
      <c r="C316" s="422" t="s">
        <v>499</v>
      </c>
      <c r="D316" s="422"/>
      <c r="E316" s="422"/>
      <c r="F316" s="422"/>
      <c r="G316" s="422"/>
      <c r="H316" s="422"/>
      <c r="I316" s="422"/>
      <c r="J316" s="422"/>
      <c r="K316" s="422"/>
      <c r="L316" s="196"/>
      <c r="M316" s="4" t="s">
        <v>485</v>
      </c>
      <c r="N316" s="30"/>
      <c r="O316" s="30"/>
      <c r="P316" s="208">
        <v>1</v>
      </c>
    </row>
    <row r="317" spans="1:21" s="3" customFormat="1" ht="12.75" hidden="1" customHeight="1">
      <c r="A317" s="199"/>
      <c r="B317" s="198"/>
      <c r="I317" s="59"/>
      <c r="P317" s="187"/>
    </row>
    <row r="318" spans="1:21" customFormat="1" ht="12.75" hidden="1" customHeight="1">
      <c r="A318" s="192"/>
      <c r="B318" s="193"/>
      <c r="C318" s="5"/>
      <c r="D318" s="205"/>
      <c r="E318" s="47"/>
      <c r="I318" s="47"/>
      <c r="M318" s="205"/>
      <c r="O318" s="202"/>
      <c r="P318" s="202"/>
      <c r="U318" s="5"/>
    </row>
    <row r="319" spans="1:21" customFormat="1" ht="12.75" hidden="1" customHeight="1">
      <c r="A319" s="192"/>
      <c r="B319" s="224"/>
      <c r="C319" s="5"/>
      <c r="D319" s="205"/>
      <c r="I319" s="47"/>
      <c r="M319" s="205"/>
      <c r="U319" s="5"/>
    </row>
    <row r="320" spans="1:21" customFormat="1" ht="12.75" hidden="1" customHeight="1">
      <c r="A320" s="494" t="s">
        <v>500</v>
      </c>
      <c r="B320" s="494"/>
      <c r="C320" s="28" t="s">
        <v>501</v>
      </c>
      <c r="D320" s="59"/>
      <c r="E320" s="3"/>
      <c r="F320" s="3"/>
      <c r="G320" s="3"/>
      <c r="H320" s="3"/>
      <c r="I320" s="3"/>
    </row>
    <row r="321" spans="1:21" customFormat="1" ht="12.75" hidden="1" customHeight="1">
      <c r="A321" s="192"/>
      <c r="B321" s="193"/>
    </row>
    <row r="322" spans="1:21" customFormat="1" ht="12.75" hidden="1" customHeight="1">
      <c r="A322" s="194" t="str">
        <f>A320</f>
        <v>14.</v>
      </c>
      <c r="B322" s="195">
        <v>1</v>
      </c>
      <c r="C322" s="422" t="s">
        <v>502</v>
      </c>
      <c r="D322" s="422"/>
      <c r="E322" s="422"/>
      <c r="F322" s="422"/>
      <c r="G322" s="422"/>
      <c r="H322" s="422"/>
      <c r="I322" s="422"/>
      <c r="J322" s="422"/>
      <c r="K322" s="422"/>
      <c r="L322" s="221"/>
    </row>
    <row r="323" spans="1:21" s="3" customFormat="1" ht="12.75" hidden="1" customHeight="1">
      <c r="A323" s="199"/>
      <c r="B323" s="198"/>
      <c r="C323" s="222" t="s">
        <v>361</v>
      </c>
      <c r="D323" s="493" t="s">
        <v>503</v>
      </c>
      <c r="E323" s="493"/>
      <c r="F323" s="493"/>
      <c r="G323" s="493"/>
      <c r="H323" s="493"/>
      <c r="I323" s="493"/>
      <c r="J323" s="493"/>
      <c r="K323" s="493"/>
      <c r="L323" s="196"/>
      <c r="M323" s="4" t="s">
        <v>450</v>
      </c>
      <c r="N323" s="30"/>
      <c r="O323" s="30"/>
      <c r="P323" s="197">
        <v>25</v>
      </c>
    </row>
    <row r="324" spans="1:21" s="3" customFormat="1" ht="12.75" hidden="1" customHeight="1">
      <c r="A324" s="199"/>
      <c r="B324" s="198"/>
      <c r="C324" s="222" t="s">
        <v>361</v>
      </c>
      <c r="D324" s="493" t="s">
        <v>504</v>
      </c>
      <c r="E324" s="493"/>
      <c r="F324" s="493"/>
      <c r="G324" s="493"/>
      <c r="H324" s="493"/>
      <c r="I324" s="493"/>
      <c r="J324" s="493"/>
      <c r="K324" s="493"/>
      <c r="L324" s="196"/>
      <c r="M324" s="4" t="s">
        <v>450</v>
      </c>
      <c r="N324" s="30"/>
      <c r="O324" s="30"/>
      <c r="P324" s="197">
        <v>120</v>
      </c>
    </row>
    <row r="325" spans="1:21" s="3" customFormat="1" ht="12.75" hidden="1" customHeight="1">
      <c r="A325" s="199"/>
      <c r="B325" s="198"/>
      <c r="C325" s="222" t="s">
        <v>361</v>
      </c>
      <c r="D325" s="493" t="s">
        <v>505</v>
      </c>
      <c r="E325" s="493"/>
      <c r="F325" s="493"/>
      <c r="G325" s="493"/>
      <c r="H325" s="493"/>
      <c r="I325" s="493"/>
      <c r="J325" s="493"/>
      <c r="K325" s="493"/>
      <c r="L325" s="196"/>
      <c r="M325" s="4" t="s">
        <v>450</v>
      </c>
      <c r="N325" s="30"/>
      <c r="O325" s="30"/>
      <c r="P325" s="197">
        <v>60</v>
      </c>
    </row>
    <row r="326" spans="1:21" s="3" customFormat="1" ht="12.75" hidden="1" customHeight="1">
      <c r="A326" s="199"/>
      <c r="B326" s="198"/>
      <c r="C326" s="222" t="s">
        <v>361</v>
      </c>
      <c r="D326" s="493" t="s">
        <v>506</v>
      </c>
      <c r="E326" s="493"/>
      <c r="F326" s="493"/>
      <c r="G326" s="493"/>
      <c r="H326" s="493"/>
      <c r="I326" s="493"/>
      <c r="J326" s="493"/>
      <c r="K326" s="493"/>
      <c r="L326" s="196"/>
      <c r="M326" s="4"/>
      <c r="N326" s="30"/>
      <c r="O326" s="30"/>
      <c r="P326" s="31"/>
    </row>
    <row r="327" spans="1:21" s="3" customFormat="1" ht="12.75" hidden="1" customHeight="1">
      <c r="A327" s="199"/>
      <c r="B327" s="198"/>
      <c r="D327" s="222" t="s">
        <v>361</v>
      </c>
      <c r="E327" s="493" t="s">
        <v>507</v>
      </c>
      <c r="F327" s="493"/>
      <c r="G327" s="493"/>
      <c r="H327" s="493"/>
      <c r="I327" s="493"/>
      <c r="J327" s="493"/>
      <c r="K327" s="493"/>
      <c r="L327" s="196"/>
      <c r="M327" s="4" t="s">
        <v>450</v>
      </c>
      <c r="N327" s="30"/>
      <c r="O327" s="30"/>
      <c r="P327" s="123">
        <v>40</v>
      </c>
    </row>
    <row r="328" spans="1:21" s="3" customFormat="1" ht="12.75" hidden="1" customHeight="1">
      <c r="A328" s="199"/>
      <c r="B328" s="198"/>
      <c r="D328" s="222" t="s">
        <v>361</v>
      </c>
      <c r="E328" s="493" t="s">
        <v>508</v>
      </c>
      <c r="F328" s="493"/>
      <c r="G328" s="493"/>
      <c r="H328" s="493"/>
      <c r="I328" s="493"/>
      <c r="J328" s="493"/>
      <c r="K328" s="493"/>
      <c r="L328" s="196"/>
      <c r="M328" s="4" t="s">
        <v>450</v>
      </c>
      <c r="N328" s="30"/>
      <c r="O328" s="30"/>
      <c r="P328" s="123">
        <v>36</v>
      </c>
    </row>
    <row r="329" spans="1:21" s="3" customFormat="1" ht="12.75" hidden="1" customHeight="1">
      <c r="A329" s="199"/>
      <c r="B329" s="198"/>
      <c r="D329" s="222" t="s">
        <v>361</v>
      </c>
      <c r="E329" s="493" t="s">
        <v>509</v>
      </c>
      <c r="F329" s="493"/>
      <c r="G329" s="493"/>
      <c r="H329" s="493"/>
      <c r="I329" s="493"/>
      <c r="J329" s="493"/>
      <c r="K329" s="493"/>
      <c r="L329" s="196"/>
      <c r="M329" s="4" t="s">
        <v>450</v>
      </c>
      <c r="N329" s="30"/>
      <c r="O329" s="30"/>
      <c r="P329" s="123">
        <v>24</v>
      </c>
    </row>
    <row r="330" spans="1:21" s="3" customFormat="1" ht="12.75" hidden="1" customHeight="1">
      <c r="A330" s="199"/>
      <c r="B330" s="198"/>
      <c r="D330" s="222" t="s">
        <v>361</v>
      </c>
      <c r="E330" s="493" t="s">
        <v>510</v>
      </c>
      <c r="F330" s="493"/>
      <c r="G330" s="493"/>
      <c r="H330" s="493"/>
      <c r="I330" s="493"/>
      <c r="J330" s="493"/>
      <c r="K330" s="493"/>
      <c r="L330" s="196"/>
      <c r="M330" s="4" t="s">
        <v>485</v>
      </c>
      <c r="N330" s="30"/>
      <c r="O330" s="30"/>
      <c r="P330" s="225">
        <v>5</v>
      </c>
    </row>
    <row r="331" spans="1:21" s="3" customFormat="1" ht="12.75" hidden="1" customHeight="1">
      <c r="A331" s="199"/>
      <c r="B331" s="198"/>
      <c r="D331" s="222" t="s">
        <v>361</v>
      </c>
      <c r="E331" s="493" t="s">
        <v>511</v>
      </c>
      <c r="F331" s="493"/>
      <c r="G331" s="493"/>
      <c r="H331" s="493"/>
      <c r="I331" s="493"/>
      <c r="J331" s="493"/>
      <c r="K331" s="493"/>
      <c r="L331" s="196"/>
      <c r="M331" s="4" t="s">
        <v>485</v>
      </c>
      <c r="N331" s="30"/>
      <c r="O331" s="30"/>
      <c r="P331" s="31" t="s">
        <v>512</v>
      </c>
    </row>
    <row r="332" spans="1:21" s="3" customFormat="1" ht="12.75" hidden="1" customHeight="1">
      <c r="A332" s="199"/>
      <c r="B332" s="198"/>
      <c r="C332" s="222" t="s">
        <v>361</v>
      </c>
      <c r="D332" s="493" t="s">
        <v>513</v>
      </c>
      <c r="E332" s="493"/>
      <c r="F332" s="493"/>
      <c r="G332" s="493"/>
      <c r="H332" s="493"/>
      <c r="I332" s="493"/>
      <c r="J332" s="493"/>
      <c r="K332" s="493"/>
      <c r="L332" s="196"/>
      <c r="M332" s="59" t="s">
        <v>514</v>
      </c>
      <c r="N332" s="30"/>
      <c r="O332" s="30"/>
      <c r="P332" s="31" t="s">
        <v>487</v>
      </c>
    </row>
    <row r="333" spans="1:21" s="3" customFormat="1" ht="12.75" hidden="1" customHeight="1">
      <c r="A333" s="199"/>
      <c r="B333" s="198"/>
      <c r="I333" s="59"/>
      <c r="P333" s="187"/>
    </row>
    <row r="334" spans="1:21" customFormat="1" ht="12.75" hidden="1" customHeight="1">
      <c r="A334" s="226" t="str">
        <f>A320</f>
        <v>14.</v>
      </c>
      <c r="B334" s="195">
        <v>2</v>
      </c>
      <c r="C334" s="422" t="s">
        <v>515</v>
      </c>
      <c r="D334" s="422"/>
      <c r="E334" s="422"/>
      <c r="F334" s="422"/>
      <c r="G334" s="422"/>
      <c r="H334" s="422"/>
      <c r="I334" s="422"/>
      <c r="J334" s="422"/>
      <c r="K334" s="422"/>
      <c r="L334" s="221"/>
      <c r="M334" s="4" t="s">
        <v>485</v>
      </c>
      <c r="N334" s="30"/>
      <c r="O334" s="30"/>
      <c r="P334" s="31" t="s">
        <v>487</v>
      </c>
    </row>
    <row r="335" spans="1:21" s="193" customFormat="1" ht="12.75" hidden="1" customHeight="1">
      <c r="A335" s="192"/>
      <c r="C335" s="227"/>
      <c r="D335" s="228"/>
      <c r="I335" s="206"/>
      <c r="M335" s="228"/>
      <c r="U335" s="227"/>
    </row>
    <row r="336" spans="1:21" s="193" customFormat="1" ht="10.5" customHeight="1">
      <c r="A336" s="192"/>
      <c r="P336" s="229"/>
      <c r="U336" s="227"/>
    </row>
    <row r="337" spans="1:21" s="193" customFormat="1" ht="10.5" customHeight="1">
      <c r="A337" s="192"/>
      <c r="P337" s="229"/>
      <c r="U337" s="227"/>
    </row>
    <row r="338" spans="1:21" s="193" customFormat="1" ht="10.5" customHeight="1">
      <c r="A338" s="192"/>
      <c r="P338" s="229"/>
      <c r="U338" s="227"/>
    </row>
    <row r="339" spans="1:21" s="193" customFormat="1" ht="10.5" customHeight="1">
      <c r="A339" s="192"/>
      <c r="P339" s="229"/>
      <c r="U339" s="227"/>
    </row>
    <row r="340" spans="1:21" s="193" customFormat="1" ht="18" customHeight="1">
      <c r="A340" s="192"/>
      <c r="E340" s="58" t="s">
        <v>516</v>
      </c>
      <c r="P340" s="229"/>
      <c r="U340" s="227"/>
    </row>
    <row r="341" spans="1:21" s="231" customFormat="1" ht="10.5" customHeight="1">
      <c r="A341" s="230"/>
      <c r="P341" s="232"/>
      <c r="U341" s="233"/>
    </row>
    <row r="342" spans="1:21" s="231" customFormat="1" ht="10.5" customHeight="1">
      <c r="A342" s="230"/>
      <c r="P342" s="232"/>
      <c r="U342" s="233"/>
    </row>
    <row r="345" spans="1:21" customFormat="1" ht="12" customHeight="1">
      <c r="A345" s="490">
        <v>1</v>
      </c>
      <c r="B345" s="490"/>
      <c r="C345" s="28" t="s">
        <v>193</v>
      </c>
      <c r="D345" s="59"/>
      <c r="E345" s="3"/>
      <c r="F345" s="3"/>
      <c r="G345" s="3"/>
      <c r="H345" s="3"/>
      <c r="I345" s="3"/>
      <c r="P345" s="187"/>
    </row>
    <row r="346" spans="1:21" customFormat="1" ht="10.5" customHeight="1">
      <c r="A346" s="192"/>
      <c r="B346" s="193"/>
      <c r="P346" s="187"/>
      <c r="U346" s="5"/>
    </row>
    <row r="347" spans="1:21" customFormat="1" ht="12.75" hidden="1" customHeight="1">
      <c r="A347" s="490">
        <v>2</v>
      </c>
      <c r="B347" s="490"/>
      <c r="C347" s="28" t="s">
        <v>352</v>
      </c>
      <c r="D347" s="59"/>
      <c r="E347" s="3"/>
      <c r="F347" s="3"/>
      <c r="G347" s="3"/>
      <c r="H347" s="3"/>
      <c r="I347" s="3"/>
      <c r="P347" s="187"/>
    </row>
    <row r="348" spans="1:21" customFormat="1" ht="12.75" hidden="1" customHeight="1">
      <c r="A348" s="192"/>
      <c r="B348" s="193"/>
      <c r="P348" s="187"/>
    </row>
    <row r="349" spans="1:21" customFormat="1" ht="12" customHeight="1">
      <c r="A349" s="490">
        <v>2</v>
      </c>
      <c r="B349" s="490"/>
      <c r="C349" s="28" t="s">
        <v>194</v>
      </c>
      <c r="D349" s="59"/>
      <c r="E349" s="3"/>
      <c r="F349" s="3"/>
      <c r="G349" s="3"/>
      <c r="H349" s="3"/>
      <c r="I349" s="3"/>
      <c r="P349" s="187"/>
    </row>
    <row r="350" spans="1:21" customFormat="1" ht="9.9499999999999993" customHeight="1">
      <c r="A350" s="192"/>
      <c r="B350" s="193"/>
      <c r="P350" s="187"/>
    </row>
    <row r="351" spans="1:21" customFormat="1" ht="12" customHeight="1">
      <c r="A351" s="490">
        <v>3</v>
      </c>
      <c r="B351" s="490"/>
      <c r="C351" s="28" t="s">
        <v>195</v>
      </c>
      <c r="D351" s="59"/>
      <c r="E351" s="3"/>
      <c r="F351" s="3"/>
      <c r="G351" s="3"/>
      <c r="H351" s="3"/>
      <c r="I351" s="3"/>
      <c r="P351" s="187"/>
    </row>
    <row r="352" spans="1:21" customFormat="1" ht="9.9499999999999993" customHeight="1">
      <c r="A352" s="192"/>
      <c r="B352" s="193"/>
      <c r="P352" s="187"/>
    </row>
    <row r="353" spans="1:21" customFormat="1" ht="12" customHeight="1">
      <c r="A353" s="490">
        <v>4</v>
      </c>
      <c r="B353" s="490"/>
      <c r="C353" s="28" t="s">
        <v>391</v>
      </c>
      <c r="D353" s="59"/>
      <c r="E353" s="3"/>
      <c r="F353" s="3"/>
      <c r="G353" s="3"/>
      <c r="H353" s="3"/>
      <c r="I353" s="3"/>
      <c r="P353" s="187"/>
    </row>
    <row r="354" spans="1:21" customFormat="1" ht="12" customHeight="1">
      <c r="A354" s="192"/>
      <c r="B354" s="201"/>
      <c r="C354" s="28"/>
      <c r="D354" s="59"/>
      <c r="E354" s="3"/>
      <c r="F354" s="3"/>
      <c r="G354" s="3"/>
      <c r="H354" s="3"/>
      <c r="I354" s="3"/>
      <c r="P354" s="187"/>
    </row>
    <row r="355" spans="1:21" customFormat="1" ht="12.75" hidden="1" customHeight="1">
      <c r="A355" s="490">
        <v>5</v>
      </c>
      <c r="B355" s="490"/>
      <c r="C355" s="28" t="s">
        <v>400</v>
      </c>
      <c r="D355" s="59"/>
      <c r="E355" s="3"/>
      <c r="F355" s="3"/>
      <c r="G355" s="3"/>
      <c r="H355" s="3"/>
      <c r="I355" s="3"/>
      <c r="P355" s="187"/>
    </row>
    <row r="356" spans="1:21" customFormat="1" ht="12.75" hidden="1" customHeight="1">
      <c r="A356" s="192"/>
      <c r="B356" s="201"/>
      <c r="C356" s="28"/>
      <c r="D356" s="59"/>
      <c r="E356" s="3"/>
      <c r="F356" s="3"/>
      <c r="G356" s="3"/>
      <c r="H356" s="3"/>
      <c r="I356" s="3"/>
      <c r="P356" s="187"/>
    </row>
    <row r="357" spans="1:21" customFormat="1" ht="12" customHeight="1">
      <c r="A357" s="490">
        <v>5</v>
      </c>
      <c r="B357" s="490"/>
      <c r="C357" s="28" t="s">
        <v>407</v>
      </c>
      <c r="D357" s="59"/>
      <c r="E357" s="3"/>
      <c r="F357" s="3"/>
      <c r="G357" s="3"/>
      <c r="H357" s="3"/>
      <c r="I357" s="3"/>
      <c r="P357" s="187"/>
    </row>
    <row r="358" spans="1:21" customFormat="1" ht="12" customHeight="1">
      <c r="A358" s="192"/>
      <c r="B358" s="201"/>
      <c r="C358" s="28"/>
      <c r="D358" s="59"/>
      <c r="E358" s="3"/>
      <c r="F358" s="3"/>
      <c r="G358" s="3"/>
      <c r="H358" s="3"/>
      <c r="I358" s="3"/>
      <c r="P358" s="187"/>
    </row>
    <row r="359" spans="1:21" customFormat="1" ht="12.75" hidden="1" customHeight="1">
      <c r="A359" s="490">
        <v>8</v>
      </c>
      <c r="B359" s="490"/>
      <c r="C359" s="28" t="s">
        <v>409</v>
      </c>
      <c r="D359" s="59"/>
      <c r="E359" s="3"/>
      <c r="F359" s="3"/>
      <c r="G359" s="3"/>
      <c r="H359" s="3"/>
      <c r="I359" s="3"/>
      <c r="P359" s="187"/>
    </row>
    <row r="360" spans="1:21" customFormat="1" ht="12.75" hidden="1" customHeight="1">
      <c r="A360" s="192"/>
      <c r="B360" s="201"/>
      <c r="C360" s="28"/>
      <c r="D360" s="59"/>
      <c r="E360" s="3"/>
      <c r="F360" s="3"/>
      <c r="G360" s="3"/>
      <c r="H360" s="3"/>
      <c r="I360" s="3"/>
      <c r="P360" s="187"/>
    </row>
    <row r="361" spans="1:21" customFormat="1" ht="12" customHeight="1">
      <c r="A361" s="490">
        <v>6</v>
      </c>
      <c r="B361" s="490"/>
      <c r="C361" s="28" t="s">
        <v>428</v>
      </c>
      <c r="D361" s="59"/>
      <c r="E361" s="3"/>
      <c r="F361" s="3"/>
      <c r="G361" s="3"/>
      <c r="H361" s="3"/>
      <c r="I361" s="3"/>
      <c r="P361" s="187"/>
    </row>
    <row r="362" spans="1:21" customFormat="1" ht="12" customHeight="1">
      <c r="A362" s="192"/>
      <c r="B362" s="201"/>
      <c r="C362" s="28"/>
      <c r="D362" s="59"/>
      <c r="E362" s="3"/>
      <c r="F362" s="3"/>
      <c r="G362" s="3"/>
      <c r="H362" s="3"/>
      <c r="I362" s="3"/>
      <c r="P362" s="187"/>
    </row>
    <row r="363" spans="1:21" customFormat="1" ht="12.75" hidden="1" customHeight="1">
      <c r="A363" s="490">
        <v>10</v>
      </c>
      <c r="B363" s="490"/>
      <c r="C363" s="28" t="s">
        <v>459</v>
      </c>
      <c r="D363" s="47"/>
      <c r="U363" s="5"/>
    </row>
    <row r="364" spans="1:21" customFormat="1" ht="12.75" hidden="1" customHeight="1">
      <c r="A364" s="192"/>
      <c r="B364" s="201"/>
      <c r="C364" s="28"/>
      <c r="D364" s="59"/>
      <c r="E364" s="3"/>
      <c r="F364" s="3"/>
      <c r="G364" s="3"/>
      <c r="H364" s="3"/>
      <c r="I364" s="3"/>
      <c r="P364" s="187"/>
    </row>
    <row r="365" spans="1:21" customFormat="1" ht="12" customHeight="1">
      <c r="A365" s="490">
        <v>7</v>
      </c>
      <c r="B365" s="490"/>
      <c r="C365" s="28" t="s">
        <v>464</v>
      </c>
      <c r="D365" s="47"/>
      <c r="U365" s="5"/>
    </row>
    <row r="366" spans="1:21" customFormat="1" ht="12" customHeight="1">
      <c r="A366" s="192"/>
      <c r="B366" s="201"/>
      <c r="C366" s="28"/>
      <c r="D366" s="59"/>
      <c r="E366" s="3"/>
      <c r="F366" s="3"/>
      <c r="G366" s="3"/>
      <c r="H366" s="3"/>
      <c r="I366" s="3"/>
      <c r="P366" s="187"/>
    </row>
    <row r="367" spans="1:21" s="189" customFormat="1" ht="12.75" hidden="1" customHeight="1">
      <c r="A367" s="491">
        <v>12</v>
      </c>
      <c r="B367" s="491"/>
      <c r="C367" s="211" t="s">
        <v>472</v>
      </c>
      <c r="D367" s="212"/>
      <c r="E367" s="213"/>
      <c r="F367" s="213"/>
      <c r="G367" s="213"/>
      <c r="H367" s="213"/>
      <c r="I367" s="213"/>
      <c r="P367" s="190"/>
    </row>
    <row r="368" spans="1:21" s="189" customFormat="1" ht="12.75" hidden="1" customHeight="1">
      <c r="A368" s="209"/>
      <c r="B368" s="214"/>
      <c r="P368" s="190"/>
    </row>
    <row r="369" spans="1:21" customFormat="1" ht="12.75" hidden="1" customHeight="1">
      <c r="A369" s="490">
        <v>13</v>
      </c>
      <c r="B369" s="490"/>
      <c r="C369" s="28" t="s">
        <v>479</v>
      </c>
      <c r="D369" s="59"/>
      <c r="E369" s="3"/>
      <c r="F369" s="3"/>
      <c r="G369" s="3"/>
      <c r="H369" s="3"/>
      <c r="I369" s="3"/>
    </row>
    <row r="370" spans="1:21" customFormat="1" ht="12.75" hidden="1" customHeight="1">
      <c r="A370" s="192"/>
      <c r="B370" s="193"/>
    </row>
    <row r="371" spans="1:21" customFormat="1" ht="12.75" hidden="1" customHeight="1">
      <c r="A371" s="494" t="s">
        <v>500</v>
      </c>
      <c r="B371" s="494"/>
      <c r="C371" s="28" t="s">
        <v>501</v>
      </c>
      <c r="D371" s="59"/>
      <c r="E371" s="3"/>
      <c r="F371" s="3"/>
      <c r="G371" s="3"/>
      <c r="H371" s="3"/>
      <c r="I371" s="3"/>
    </row>
    <row r="372" spans="1:21" customFormat="1" ht="9.9499999999999993" customHeight="1">
      <c r="A372" s="192"/>
      <c r="B372" s="193"/>
    </row>
    <row r="373" spans="1:21" s="231" customFormat="1" ht="10.5" customHeight="1">
      <c r="A373" s="230"/>
      <c r="P373" s="232"/>
      <c r="U373" s="233"/>
    </row>
  </sheetData>
  <sheetProtection selectLockedCells="1" selectUnlockedCells="1"/>
  <mergeCells count="171">
    <mergeCell ref="A367:B367"/>
    <mergeCell ref="A369:B369"/>
    <mergeCell ref="A371:B371"/>
    <mergeCell ref="A359:B359"/>
    <mergeCell ref="A361:B361"/>
    <mergeCell ref="A363:B363"/>
    <mergeCell ref="A365:B365"/>
    <mergeCell ref="A347:B347"/>
    <mergeCell ref="A349:B349"/>
    <mergeCell ref="A351:B351"/>
    <mergeCell ref="A353:B353"/>
    <mergeCell ref="A355:B355"/>
    <mergeCell ref="A357:B357"/>
    <mergeCell ref="E329:K329"/>
    <mergeCell ref="E330:K330"/>
    <mergeCell ref="E331:K331"/>
    <mergeCell ref="D332:K332"/>
    <mergeCell ref="C334:K334"/>
    <mergeCell ref="A345:B345"/>
    <mergeCell ref="D323:K323"/>
    <mergeCell ref="D324:K324"/>
    <mergeCell ref="D325:K325"/>
    <mergeCell ref="D326:K326"/>
    <mergeCell ref="E327:K327"/>
    <mergeCell ref="E328:K328"/>
    <mergeCell ref="C310:K310"/>
    <mergeCell ref="C312:K312"/>
    <mergeCell ref="C314:K314"/>
    <mergeCell ref="C316:K316"/>
    <mergeCell ref="A320:B320"/>
    <mergeCell ref="C322:K322"/>
    <mergeCell ref="D302:K302"/>
    <mergeCell ref="D303:K303"/>
    <mergeCell ref="D304:K304"/>
    <mergeCell ref="D305:K305"/>
    <mergeCell ref="D306:K306"/>
    <mergeCell ref="C308:K308"/>
    <mergeCell ref="D293:K293"/>
    <mergeCell ref="D294:K294"/>
    <mergeCell ref="D295:K295"/>
    <mergeCell ref="C297:K297"/>
    <mergeCell ref="C299:K299"/>
    <mergeCell ref="C301:K301"/>
    <mergeCell ref="C282:K282"/>
    <mergeCell ref="C284:K284"/>
    <mergeCell ref="C286:K286"/>
    <mergeCell ref="A289:B289"/>
    <mergeCell ref="C291:K291"/>
    <mergeCell ref="D292:K292"/>
    <mergeCell ref="C269:K269"/>
    <mergeCell ref="C271:K271"/>
    <mergeCell ref="A274:B274"/>
    <mergeCell ref="C276:K276"/>
    <mergeCell ref="C278:K278"/>
    <mergeCell ref="C280:K280"/>
    <mergeCell ref="C257:K257"/>
    <mergeCell ref="C259:K259"/>
    <mergeCell ref="C261:K261"/>
    <mergeCell ref="C263:K263"/>
    <mergeCell ref="C265:K265"/>
    <mergeCell ref="C267:K267"/>
    <mergeCell ref="A244:B244"/>
    <mergeCell ref="C246:K246"/>
    <mergeCell ref="C248:K248"/>
    <mergeCell ref="C250:K250"/>
    <mergeCell ref="C252:K252"/>
    <mergeCell ref="A255:B255"/>
    <mergeCell ref="A206:B206"/>
    <mergeCell ref="C208:K208"/>
    <mergeCell ref="A222:B222"/>
    <mergeCell ref="C224:K224"/>
    <mergeCell ref="C230:K230"/>
    <mergeCell ref="C238:K238"/>
    <mergeCell ref="C192:K192"/>
    <mergeCell ref="C194:K194"/>
    <mergeCell ref="A197:B197"/>
    <mergeCell ref="C199:K199"/>
    <mergeCell ref="C201:K201"/>
    <mergeCell ref="C203:K203"/>
    <mergeCell ref="D179:K179"/>
    <mergeCell ref="A182:B182"/>
    <mergeCell ref="C184:K184"/>
    <mergeCell ref="C186:K186"/>
    <mergeCell ref="C188:K188"/>
    <mergeCell ref="C190:K190"/>
    <mergeCell ref="C171:K171"/>
    <mergeCell ref="D172:K172"/>
    <mergeCell ref="D173:K173"/>
    <mergeCell ref="C175:K175"/>
    <mergeCell ref="D176:K176"/>
    <mergeCell ref="C178:K178"/>
    <mergeCell ref="C158:K158"/>
    <mergeCell ref="C160:K160"/>
    <mergeCell ref="C162:K162"/>
    <mergeCell ref="C164:K164"/>
    <mergeCell ref="A167:B167"/>
    <mergeCell ref="C169:K169"/>
    <mergeCell ref="C146:K146"/>
    <mergeCell ref="C148:K148"/>
    <mergeCell ref="C150:K150"/>
    <mergeCell ref="C152:K152"/>
    <mergeCell ref="C154:K154"/>
    <mergeCell ref="C156:K156"/>
    <mergeCell ref="D135:K135"/>
    <mergeCell ref="C137:K137"/>
    <mergeCell ref="D138:K138"/>
    <mergeCell ref="D139:K139"/>
    <mergeCell ref="A142:B142"/>
    <mergeCell ref="C144:K144"/>
    <mergeCell ref="D127:K127"/>
    <mergeCell ref="D128:K128"/>
    <mergeCell ref="C130:K130"/>
    <mergeCell ref="D131:K131"/>
    <mergeCell ref="D132:K132"/>
    <mergeCell ref="C134:K134"/>
    <mergeCell ref="C119:K119"/>
    <mergeCell ref="D120:K120"/>
    <mergeCell ref="C122:K122"/>
    <mergeCell ref="D123:K123"/>
    <mergeCell ref="D124:K124"/>
    <mergeCell ref="C126:K126"/>
    <mergeCell ref="C111:K111"/>
    <mergeCell ref="D112:K112"/>
    <mergeCell ref="D113:K113"/>
    <mergeCell ref="C115:K115"/>
    <mergeCell ref="D116:K116"/>
    <mergeCell ref="D117:K117"/>
    <mergeCell ref="C101:K101"/>
    <mergeCell ref="D102:K102"/>
    <mergeCell ref="D103:K103"/>
    <mergeCell ref="C105:K105"/>
    <mergeCell ref="C107:K107"/>
    <mergeCell ref="C109:K109"/>
    <mergeCell ref="C93:K93"/>
    <mergeCell ref="D94:K94"/>
    <mergeCell ref="D95:K95"/>
    <mergeCell ref="C97:K97"/>
    <mergeCell ref="D98:K98"/>
    <mergeCell ref="D99:K99"/>
    <mergeCell ref="C80:K80"/>
    <mergeCell ref="C82:K82"/>
    <mergeCell ref="C84:K84"/>
    <mergeCell ref="C86:K86"/>
    <mergeCell ref="C88:K88"/>
    <mergeCell ref="A91:B91"/>
    <mergeCell ref="A66:U66"/>
    <mergeCell ref="A68:U68"/>
    <mergeCell ref="A71:B71"/>
    <mergeCell ref="C73:K73"/>
    <mergeCell ref="A76:B76"/>
    <mergeCell ref="C78:K78"/>
    <mergeCell ref="A57:U57"/>
    <mergeCell ref="A59:U59"/>
    <mergeCell ref="A61:U61"/>
    <mergeCell ref="A62:U62"/>
    <mergeCell ref="A64:U64"/>
    <mergeCell ref="A43:U43"/>
    <mergeCell ref="A45:U45"/>
    <mergeCell ref="A47:U47"/>
    <mergeCell ref="A49:U49"/>
    <mergeCell ref="A51:U51"/>
    <mergeCell ref="A53:U53"/>
    <mergeCell ref="H4:R4"/>
    <mergeCell ref="D5:G5"/>
    <mergeCell ref="A39:U39"/>
    <mergeCell ref="A42:U42"/>
    <mergeCell ref="A1:C5"/>
    <mergeCell ref="D1:G2"/>
    <mergeCell ref="D3:G3"/>
    <mergeCell ref="D4:G4"/>
    <mergeCell ref="A55:U55"/>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&amp;6OBRADILA :&amp;7  N. ĐAMIĆ, arhl.teh.</oddFooter>
  </headerFooter>
  <rowBreaks count="5" manualBreakCount="5">
    <brk id="40" max="16383" man="1"/>
    <brk id="69" max="16383" man="1"/>
    <brk id="195" max="16383" man="1"/>
    <brk id="253" max="16383" man="1"/>
    <brk id="33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89"/>
  <sheetViews>
    <sheetView view="pageBreakPreview" topLeftCell="A40" zoomScaleNormal="125" workbookViewId="0">
      <selection activeCell="H55" sqref="H55"/>
    </sheetView>
  </sheetViews>
  <sheetFormatPr defaultRowHeight="10.5" customHeight="1"/>
  <cols>
    <col min="1" max="1" width="6.6640625" style="299" customWidth="1"/>
    <col min="2" max="3" width="6.33203125" style="299" customWidth="1"/>
    <col min="4" max="10" width="7.33203125" style="299" customWidth="1"/>
    <col min="11" max="20" width="4.6640625" style="299" customWidth="1"/>
    <col min="21" max="21" width="5.83203125" style="299" customWidth="1"/>
    <col min="22" max="16384" width="9.33203125" style="299"/>
  </cols>
  <sheetData>
    <row r="2" spans="1:20" ht="9" customHeight="1">
      <c r="A2" s="526" t="s">
        <v>0</v>
      </c>
      <c r="B2" s="526"/>
      <c r="C2" s="526"/>
      <c r="D2" s="300" t="s">
        <v>154</v>
      </c>
      <c r="E2" s="301"/>
      <c r="F2" s="301"/>
      <c r="G2" s="301"/>
      <c r="H2" s="301"/>
      <c r="I2" s="301"/>
      <c r="J2" s="301"/>
      <c r="K2" s="302" t="s">
        <v>331</v>
      </c>
      <c r="L2" s="301"/>
      <c r="M2" s="301"/>
      <c r="N2" s="301"/>
      <c r="O2" s="301"/>
      <c r="P2" s="303"/>
      <c r="Q2" s="302" t="s">
        <v>332</v>
      </c>
      <c r="R2" s="301"/>
      <c r="S2" s="301"/>
      <c r="T2" s="303"/>
    </row>
    <row r="3" spans="1:20" ht="11.25" customHeight="1">
      <c r="A3" s="526"/>
      <c r="B3" s="526"/>
      <c r="C3" s="526"/>
      <c r="D3" s="520" t="e">
        <f>" "&amp;#REF!</f>
        <v>#REF!</v>
      </c>
      <c r="E3" s="520"/>
      <c r="F3" s="520"/>
      <c r="G3" s="520"/>
      <c r="H3" s="520"/>
      <c r="I3" s="520"/>
      <c r="J3" s="520"/>
      <c r="K3" s="527" t="e">
        <f>" "&amp;#REF!</f>
        <v>#REF!</v>
      </c>
      <c r="L3" s="527"/>
      <c r="M3" s="527"/>
      <c r="N3" s="527"/>
      <c r="O3" s="527"/>
      <c r="P3" s="527"/>
      <c r="Q3" s="522" t="e">
        <f>#REF!&amp;" "</f>
        <v>#REF!</v>
      </c>
      <c r="R3" s="522"/>
      <c r="S3" s="522"/>
      <c r="T3" s="522"/>
    </row>
    <row r="4" spans="1:20" ht="9" customHeight="1">
      <c r="A4" s="526"/>
      <c r="B4" s="526"/>
      <c r="C4" s="526"/>
      <c r="D4" s="304" t="s">
        <v>156</v>
      </c>
      <c r="K4" s="305" t="s">
        <v>333</v>
      </c>
      <c r="P4" s="306"/>
      <c r="Q4" s="305" t="s">
        <v>334</v>
      </c>
      <c r="T4" s="306"/>
    </row>
    <row r="5" spans="1:20" s="307" customFormat="1" ht="12" customHeight="1">
      <c r="A5" s="526"/>
      <c r="B5" s="526"/>
      <c r="C5" s="526"/>
      <c r="D5" s="520" t="e">
        <f>" "&amp;#REF!</f>
        <v>#REF!</v>
      </c>
      <c r="E5" s="520"/>
      <c r="F5" s="520"/>
      <c r="G5" s="520"/>
      <c r="H5" s="520"/>
      <c r="I5" s="520"/>
      <c r="J5" s="520"/>
      <c r="K5" s="527" t="e">
        <f>" "&amp;#REF!</f>
        <v>#REF!</v>
      </c>
      <c r="L5" s="527"/>
      <c r="M5" s="527"/>
      <c r="N5" s="527"/>
      <c r="O5" s="527"/>
      <c r="P5" s="527"/>
      <c r="Q5" s="522" t="e">
        <f>#REF!&amp;" "</f>
        <v>#REF!</v>
      </c>
      <c r="R5" s="522"/>
      <c r="S5" s="522"/>
      <c r="T5" s="522"/>
    </row>
    <row r="6" spans="1:20" ht="9" customHeight="1">
      <c r="A6" s="519" t="s">
        <v>335</v>
      </c>
      <c r="B6" s="519"/>
      <c r="C6" s="519"/>
      <c r="D6" s="304" t="s">
        <v>44</v>
      </c>
      <c r="K6" s="305" t="s">
        <v>336</v>
      </c>
      <c r="P6" s="306"/>
      <c r="Q6" s="305" t="s">
        <v>337</v>
      </c>
      <c r="T6" s="306"/>
    </row>
    <row r="7" spans="1:20" s="307" customFormat="1" ht="11.25" customHeight="1">
      <c r="A7" s="519"/>
      <c r="B7" s="519"/>
      <c r="C7" s="519"/>
      <c r="D7" s="520" t="e">
        <f>" "&amp;#REF!&amp;" "&amp;#REF!</f>
        <v>#REF!</v>
      </c>
      <c r="E7" s="520"/>
      <c r="F7" s="520"/>
      <c r="G7" s="520"/>
      <c r="H7" s="520"/>
      <c r="I7" s="520"/>
      <c r="J7" s="520"/>
      <c r="K7" s="521" t="e">
        <f>" "&amp;#REF!&amp;#REF!</f>
        <v>#REF!</v>
      </c>
      <c r="L7" s="521"/>
      <c r="M7" s="521"/>
      <c r="N7" s="521"/>
      <c r="O7" s="521"/>
      <c r="P7" s="521"/>
      <c r="Q7" s="522" t="e">
        <f>#REF!&amp;" "&amp;#REF!&amp;" "</f>
        <v>#REF!</v>
      </c>
      <c r="R7" s="522"/>
      <c r="S7" s="522"/>
      <c r="T7" s="522"/>
    </row>
    <row r="8" spans="1:20" ht="9" customHeight="1">
      <c r="A8" s="519"/>
      <c r="B8" s="519"/>
      <c r="C8" s="519"/>
      <c r="D8" s="304" t="s">
        <v>338</v>
      </c>
      <c r="H8" s="308"/>
      <c r="K8" s="521"/>
      <c r="L8" s="521"/>
      <c r="M8" s="521"/>
      <c r="N8" s="521"/>
      <c r="O8" s="521"/>
      <c r="P8" s="521"/>
      <c r="Q8" s="305" t="s">
        <v>339</v>
      </c>
      <c r="S8" s="308" t="s">
        <v>340</v>
      </c>
      <c r="T8" s="306"/>
    </row>
    <row r="9" spans="1:20" ht="11.25" customHeight="1">
      <c r="A9" s="519"/>
      <c r="B9" s="519"/>
      <c r="C9" s="519"/>
      <c r="D9" s="523" t="e">
        <f>" "&amp;#REF!</f>
        <v>#REF!</v>
      </c>
      <c r="E9" s="523"/>
      <c r="F9" s="523"/>
      <c r="G9" s="523"/>
      <c r="H9" s="523"/>
      <c r="I9" s="523"/>
      <c r="J9" s="523"/>
      <c r="K9" s="521"/>
      <c r="L9" s="521"/>
      <c r="M9" s="521"/>
      <c r="N9" s="521"/>
      <c r="O9" s="521"/>
      <c r="P9" s="521"/>
      <c r="Q9" s="524" t="e">
        <f>#REF!&amp;" "</f>
        <v>#REF!</v>
      </c>
      <c r="R9" s="524"/>
      <c r="S9" s="525" t="e">
        <f>"- "&amp;#REF!</f>
        <v>#REF!</v>
      </c>
      <c r="T9" s="525"/>
    </row>
    <row r="11" spans="1:20" ht="9" customHeight="1">
      <c r="A11" s="526" t="s">
        <v>0</v>
      </c>
      <c r="B11" s="526"/>
      <c r="C11" s="526"/>
      <c r="D11" s="300" t="s">
        <v>154</v>
      </c>
      <c r="E11" s="301"/>
      <c r="F11" s="301"/>
      <c r="G11" s="301"/>
      <c r="H11" s="301"/>
      <c r="I11" s="301"/>
      <c r="J11" s="301"/>
      <c r="K11" s="302" t="s">
        <v>331</v>
      </c>
      <c r="L11" s="301"/>
      <c r="M11" s="301"/>
      <c r="N11" s="301"/>
      <c r="O11" s="301"/>
      <c r="P11" s="303"/>
      <c r="Q11" s="302" t="s">
        <v>332</v>
      </c>
      <c r="R11" s="301"/>
      <c r="S11" s="301"/>
      <c r="T11" s="303"/>
    </row>
    <row r="12" spans="1:20" ht="11.25" customHeight="1">
      <c r="A12" s="526"/>
      <c r="B12" s="526"/>
      <c r="C12" s="526"/>
      <c r="D12" s="520" t="e">
        <f>" "&amp;#REF!</f>
        <v>#REF!</v>
      </c>
      <c r="E12" s="520"/>
      <c r="F12" s="520"/>
      <c r="G12" s="520"/>
      <c r="H12" s="520"/>
      <c r="I12" s="520"/>
      <c r="J12" s="520"/>
      <c r="K12" s="527" t="e">
        <f>" "&amp;#REF!</f>
        <v>#REF!</v>
      </c>
      <c r="L12" s="527"/>
      <c r="M12" s="527"/>
      <c r="N12" s="527"/>
      <c r="O12" s="527"/>
      <c r="P12" s="527"/>
      <c r="Q12" s="522" t="e">
        <f>#REF!&amp;" "</f>
        <v>#REF!</v>
      </c>
      <c r="R12" s="522"/>
      <c r="S12" s="522"/>
      <c r="T12" s="522"/>
    </row>
    <row r="13" spans="1:20" ht="9" customHeight="1">
      <c r="A13" s="526"/>
      <c r="B13" s="526"/>
      <c r="C13" s="526"/>
      <c r="D13" s="304" t="s">
        <v>156</v>
      </c>
      <c r="K13" s="305" t="s">
        <v>333</v>
      </c>
      <c r="P13" s="306"/>
      <c r="Q13" s="305" t="s">
        <v>334</v>
      </c>
      <c r="T13" s="306"/>
    </row>
    <row r="14" spans="1:20" s="307" customFormat="1" ht="12" customHeight="1">
      <c r="A14" s="526"/>
      <c r="B14" s="526"/>
      <c r="C14" s="526"/>
      <c r="D14" s="520" t="e">
        <f>" "&amp;#REF!</f>
        <v>#REF!</v>
      </c>
      <c r="E14" s="520"/>
      <c r="F14" s="520"/>
      <c r="G14" s="520"/>
      <c r="H14" s="520"/>
      <c r="I14" s="520"/>
      <c r="J14" s="520"/>
      <c r="K14" s="527" t="e">
        <f>" "&amp;#REF!</f>
        <v>#REF!</v>
      </c>
      <c r="L14" s="527"/>
      <c r="M14" s="527"/>
      <c r="N14" s="527"/>
      <c r="O14" s="527"/>
      <c r="P14" s="527"/>
      <c r="Q14" s="522" t="e">
        <f>#REF!&amp;" "</f>
        <v>#REF!</v>
      </c>
      <c r="R14" s="522"/>
      <c r="S14" s="522"/>
      <c r="T14" s="522"/>
    </row>
    <row r="15" spans="1:20" ht="9" customHeight="1">
      <c r="A15" s="519" t="s">
        <v>335</v>
      </c>
      <c r="B15" s="519"/>
      <c r="C15" s="519"/>
      <c r="D15" s="304" t="s">
        <v>44</v>
      </c>
      <c r="K15" s="305" t="s">
        <v>336</v>
      </c>
      <c r="P15" s="306"/>
      <c r="Q15" s="305" t="s">
        <v>337</v>
      </c>
      <c r="T15" s="306"/>
    </row>
    <row r="16" spans="1:20" s="307" customFormat="1" ht="11.25" customHeight="1">
      <c r="A16" s="519"/>
      <c r="B16" s="519"/>
      <c r="C16" s="519"/>
      <c r="D16" s="520" t="e">
        <f>" "&amp;#REF!&amp;" "&amp;#REF!</f>
        <v>#REF!</v>
      </c>
      <c r="E16" s="520"/>
      <c r="F16" s="520"/>
      <c r="G16" s="520"/>
      <c r="H16" s="520"/>
      <c r="I16" s="520"/>
      <c r="J16" s="520"/>
      <c r="K16" s="521" t="e">
        <f>" "&amp;#REF!&amp;#REF!</f>
        <v>#REF!</v>
      </c>
      <c r="L16" s="521"/>
      <c r="M16" s="521"/>
      <c r="N16" s="521"/>
      <c r="O16" s="521"/>
      <c r="P16" s="521"/>
      <c r="Q16" s="522" t="e">
        <f>#REF!&amp;" "&amp;#REF!&amp;" "</f>
        <v>#REF!</v>
      </c>
      <c r="R16" s="522"/>
      <c r="S16" s="522"/>
      <c r="T16" s="522"/>
    </row>
    <row r="17" spans="1:20" ht="9" customHeight="1">
      <c r="A17" s="519"/>
      <c r="B17" s="519"/>
      <c r="C17" s="519"/>
      <c r="D17" s="304" t="s">
        <v>338</v>
      </c>
      <c r="H17" s="308"/>
      <c r="K17" s="521"/>
      <c r="L17" s="521"/>
      <c r="M17" s="521"/>
      <c r="N17" s="521"/>
      <c r="O17" s="521"/>
      <c r="P17" s="521"/>
      <c r="Q17" s="305" t="s">
        <v>339</v>
      </c>
      <c r="S17" s="308" t="s">
        <v>340</v>
      </c>
      <c r="T17" s="306"/>
    </row>
    <row r="18" spans="1:20" ht="11.25" customHeight="1">
      <c r="A18" s="519"/>
      <c r="B18" s="519"/>
      <c r="C18" s="519"/>
      <c r="D18" s="523" t="e">
        <f>" "&amp;#REF!</f>
        <v>#REF!</v>
      </c>
      <c r="E18" s="523"/>
      <c r="F18" s="523"/>
      <c r="G18" s="523"/>
      <c r="H18" s="523"/>
      <c r="I18" s="523"/>
      <c r="J18" s="523"/>
      <c r="K18" s="521"/>
      <c r="L18" s="521"/>
      <c r="M18" s="521"/>
      <c r="N18" s="521"/>
      <c r="O18" s="521"/>
      <c r="P18" s="521"/>
      <c r="Q18" s="524" t="e">
        <f>#REF!&amp;" "</f>
        <v>#REF!</v>
      </c>
      <c r="R18" s="524"/>
      <c r="S18" s="525" t="e">
        <f>"- "&amp;#REF!</f>
        <v>#REF!</v>
      </c>
      <c r="T18" s="525"/>
    </row>
    <row r="20" spans="1:20" ht="9" customHeight="1">
      <c r="A20" s="526" t="s">
        <v>0</v>
      </c>
      <c r="B20" s="526"/>
      <c r="C20" s="526"/>
      <c r="D20" s="300" t="s">
        <v>154</v>
      </c>
      <c r="E20" s="301"/>
      <c r="F20" s="301"/>
      <c r="G20" s="301"/>
      <c r="H20" s="301"/>
      <c r="I20" s="301"/>
      <c r="J20" s="301"/>
      <c r="K20" s="302" t="s">
        <v>331</v>
      </c>
      <c r="L20" s="301"/>
      <c r="M20" s="301"/>
      <c r="N20" s="301"/>
      <c r="O20" s="301"/>
      <c r="P20" s="303"/>
      <c r="Q20" s="302" t="s">
        <v>332</v>
      </c>
      <c r="R20" s="301"/>
      <c r="S20" s="301"/>
      <c r="T20" s="303"/>
    </row>
    <row r="21" spans="1:20" ht="11.25" customHeight="1">
      <c r="A21" s="526"/>
      <c r="B21" s="526"/>
      <c r="C21" s="526"/>
      <c r="D21" s="520" t="e">
        <f>" "&amp;#REF!</f>
        <v>#REF!</v>
      </c>
      <c r="E21" s="520"/>
      <c r="F21" s="520"/>
      <c r="G21" s="520"/>
      <c r="H21" s="520"/>
      <c r="I21" s="520"/>
      <c r="J21" s="520"/>
      <c r="K21" s="527" t="e">
        <f>" "&amp;#REF!</f>
        <v>#REF!</v>
      </c>
      <c r="L21" s="527"/>
      <c r="M21" s="527"/>
      <c r="N21" s="527"/>
      <c r="O21" s="527"/>
      <c r="P21" s="527"/>
      <c r="Q21" s="522" t="e">
        <f>#REF!&amp;" "</f>
        <v>#REF!</v>
      </c>
      <c r="R21" s="522"/>
      <c r="S21" s="522"/>
      <c r="T21" s="522"/>
    </row>
    <row r="22" spans="1:20" ht="9" customHeight="1">
      <c r="A22" s="526"/>
      <c r="B22" s="526"/>
      <c r="C22" s="526"/>
      <c r="D22" s="304" t="s">
        <v>156</v>
      </c>
      <c r="K22" s="305" t="s">
        <v>333</v>
      </c>
      <c r="P22" s="306"/>
      <c r="Q22" s="305" t="s">
        <v>334</v>
      </c>
      <c r="T22" s="306"/>
    </row>
    <row r="23" spans="1:20" s="307" customFormat="1" ht="12" customHeight="1">
      <c r="A23" s="526"/>
      <c r="B23" s="526"/>
      <c r="C23" s="526"/>
      <c r="D23" s="520" t="e">
        <f>" "&amp;#REF!</f>
        <v>#REF!</v>
      </c>
      <c r="E23" s="520"/>
      <c r="F23" s="520"/>
      <c r="G23" s="520"/>
      <c r="H23" s="520"/>
      <c r="I23" s="520"/>
      <c r="J23" s="520"/>
      <c r="K23" s="527" t="e">
        <f>" "&amp;#REF!</f>
        <v>#REF!</v>
      </c>
      <c r="L23" s="527"/>
      <c r="M23" s="527"/>
      <c r="N23" s="527"/>
      <c r="O23" s="527"/>
      <c r="P23" s="527"/>
      <c r="Q23" s="522" t="e">
        <f>#REF!&amp;" "</f>
        <v>#REF!</v>
      </c>
      <c r="R23" s="522"/>
      <c r="S23" s="522"/>
      <c r="T23" s="522"/>
    </row>
    <row r="24" spans="1:20" ht="9" customHeight="1">
      <c r="A24" s="519" t="s">
        <v>335</v>
      </c>
      <c r="B24" s="519"/>
      <c r="C24" s="519"/>
      <c r="D24" s="304" t="s">
        <v>44</v>
      </c>
      <c r="K24" s="305" t="s">
        <v>336</v>
      </c>
      <c r="P24" s="306"/>
      <c r="Q24" s="305" t="s">
        <v>337</v>
      </c>
      <c r="T24" s="306"/>
    </row>
    <row r="25" spans="1:20" s="307" customFormat="1" ht="11.25" customHeight="1">
      <c r="A25" s="519"/>
      <c r="B25" s="519"/>
      <c r="C25" s="519"/>
      <c r="D25" s="520" t="e">
        <f>" "&amp;#REF!&amp;" "&amp;#REF!</f>
        <v>#REF!</v>
      </c>
      <c r="E25" s="520"/>
      <c r="F25" s="520"/>
      <c r="G25" s="520"/>
      <c r="H25" s="520"/>
      <c r="I25" s="520"/>
      <c r="J25" s="520"/>
      <c r="K25" s="521" t="e">
        <f>" "&amp;#REF!&amp;#REF!</f>
        <v>#REF!</v>
      </c>
      <c r="L25" s="521"/>
      <c r="M25" s="521"/>
      <c r="N25" s="521"/>
      <c r="O25" s="521"/>
      <c r="P25" s="521"/>
      <c r="Q25" s="522" t="e">
        <f>#REF!&amp;" "&amp;#REF!&amp;" "</f>
        <v>#REF!</v>
      </c>
      <c r="R25" s="522"/>
      <c r="S25" s="522"/>
      <c r="T25" s="522"/>
    </row>
    <row r="26" spans="1:20" ht="9" customHeight="1">
      <c r="A26" s="519"/>
      <c r="B26" s="519"/>
      <c r="C26" s="519"/>
      <c r="D26" s="304" t="s">
        <v>338</v>
      </c>
      <c r="H26" s="308"/>
      <c r="K26" s="521"/>
      <c r="L26" s="521"/>
      <c r="M26" s="521"/>
      <c r="N26" s="521"/>
      <c r="O26" s="521"/>
      <c r="P26" s="521"/>
      <c r="Q26" s="305" t="s">
        <v>339</v>
      </c>
      <c r="S26" s="308" t="s">
        <v>340</v>
      </c>
      <c r="T26" s="306"/>
    </row>
    <row r="27" spans="1:20" ht="11.25" customHeight="1">
      <c r="A27" s="519"/>
      <c r="B27" s="519"/>
      <c r="C27" s="519"/>
      <c r="D27" s="523" t="e">
        <f>" "&amp;#REF!</f>
        <v>#REF!</v>
      </c>
      <c r="E27" s="523"/>
      <c r="F27" s="523"/>
      <c r="G27" s="523"/>
      <c r="H27" s="523"/>
      <c r="I27" s="523"/>
      <c r="J27" s="523"/>
      <c r="K27" s="521"/>
      <c r="L27" s="521"/>
      <c r="M27" s="521"/>
      <c r="N27" s="521"/>
      <c r="O27" s="521"/>
      <c r="P27" s="521"/>
      <c r="Q27" s="524" t="e">
        <f>#REF!&amp;" "</f>
        <v>#REF!</v>
      </c>
      <c r="R27" s="524"/>
      <c r="S27" s="525" t="e">
        <f>"- "&amp;#REF!</f>
        <v>#REF!</v>
      </c>
      <c r="T27" s="525"/>
    </row>
    <row r="29" spans="1:20" ht="9" customHeight="1">
      <c r="A29" s="526" t="s">
        <v>0</v>
      </c>
      <c r="B29" s="526"/>
      <c r="C29" s="526"/>
      <c r="D29" s="300" t="s">
        <v>154</v>
      </c>
      <c r="E29" s="301"/>
      <c r="F29" s="301"/>
      <c r="G29" s="301"/>
      <c r="H29" s="301"/>
      <c r="I29" s="301"/>
      <c r="J29" s="301"/>
      <c r="K29" s="302" t="s">
        <v>331</v>
      </c>
      <c r="L29" s="301"/>
      <c r="M29" s="301"/>
      <c r="N29" s="301"/>
      <c r="O29" s="301"/>
      <c r="P29" s="303"/>
      <c r="Q29" s="302" t="s">
        <v>332</v>
      </c>
      <c r="R29" s="301"/>
      <c r="S29" s="301"/>
      <c r="T29" s="303"/>
    </row>
    <row r="30" spans="1:20" ht="11.25" customHeight="1">
      <c r="A30" s="526"/>
      <c r="B30" s="526"/>
      <c r="C30" s="526"/>
      <c r="D30" s="520" t="e">
        <f>" "&amp;#REF!</f>
        <v>#REF!</v>
      </c>
      <c r="E30" s="520"/>
      <c r="F30" s="520"/>
      <c r="G30" s="520"/>
      <c r="H30" s="520"/>
      <c r="I30" s="520"/>
      <c r="J30" s="520"/>
      <c r="K30" s="527" t="e">
        <f>" "&amp;#REF!</f>
        <v>#REF!</v>
      </c>
      <c r="L30" s="527"/>
      <c r="M30" s="527"/>
      <c r="N30" s="527"/>
      <c r="O30" s="527"/>
      <c r="P30" s="527"/>
      <c r="Q30" s="522" t="e">
        <f>#REF!&amp;" "</f>
        <v>#REF!</v>
      </c>
      <c r="R30" s="522"/>
      <c r="S30" s="522"/>
      <c r="T30" s="522"/>
    </row>
    <row r="31" spans="1:20" ht="9" customHeight="1">
      <c r="A31" s="526"/>
      <c r="B31" s="526"/>
      <c r="C31" s="526"/>
      <c r="D31" s="304" t="s">
        <v>156</v>
      </c>
      <c r="K31" s="305" t="s">
        <v>333</v>
      </c>
      <c r="P31" s="306"/>
      <c r="Q31" s="305" t="s">
        <v>334</v>
      </c>
      <c r="T31" s="306"/>
    </row>
    <row r="32" spans="1:20" s="307" customFormat="1" ht="12" customHeight="1">
      <c r="A32" s="526"/>
      <c r="B32" s="526"/>
      <c r="C32" s="526"/>
      <c r="D32" s="520" t="e">
        <f>" "&amp;#REF!</f>
        <v>#REF!</v>
      </c>
      <c r="E32" s="520"/>
      <c r="F32" s="520"/>
      <c r="G32" s="520"/>
      <c r="H32" s="520"/>
      <c r="I32" s="520"/>
      <c r="J32" s="520"/>
      <c r="K32" s="527" t="e">
        <f>" "&amp;#REF!</f>
        <v>#REF!</v>
      </c>
      <c r="L32" s="527"/>
      <c r="M32" s="527"/>
      <c r="N32" s="527"/>
      <c r="O32" s="527"/>
      <c r="P32" s="527"/>
      <c r="Q32" s="522" t="e">
        <f>#REF!&amp;" "</f>
        <v>#REF!</v>
      </c>
      <c r="R32" s="522"/>
      <c r="S32" s="522"/>
      <c r="T32" s="522"/>
    </row>
    <row r="33" spans="1:20" ht="9" customHeight="1">
      <c r="A33" s="519" t="s">
        <v>335</v>
      </c>
      <c r="B33" s="519"/>
      <c r="C33" s="519"/>
      <c r="D33" s="304" t="s">
        <v>44</v>
      </c>
      <c r="K33" s="305" t="s">
        <v>336</v>
      </c>
      <c r="P33" s="306"/>
      <c r="Q33" s="305" t="s">
        <v>337</v>
      </c>
      <c r="T33" s="306"/>
    </row>
    <row r="34" spans="1:20" s="307" customFormat="1" ht="11.25" customHeight="1">
      <c r="A34" s="519"/>
      <c r="B34" s="519"/>
      <c r="C34" s="519"/>
      <c r="D34" s="520" t="e">
        <f>" "&amp;#REF!&amp;" "&amp;#REF!</f>
        <v>#REF!</v>
      </c>
      <c r="E34" s="520"/>
      <c r="F34" s="520"/>
      <c r="G34" s="520"/>
      <c r="H34" s="520"/>
      <c r="I34" s="520"/>
      <c r="J34" s="520"/>
      <c r="K34" s="521" t="e">
        <f>" "&amp;#REF!&amp;#REF!</f>
        <v>#REF!</v>
      </c>
      <c r="L34" s="521"/>
      <c r="M34" s="521"/>
      <c r="N34" s="521"/>
      <c r="O34" s="521"/>
      <c r="P34" s="521"/>
      <c r="Q34" s="522" t="e">
        <f>#REF!&amp;" "&amp;#REF!&amp;" "</f>
        <v>#REF!</v>
      </c>
      <c r="R34" s="522"/>
      <c r="S34" s="522"/>
      <c r="T34" s="522"/>
    </row>
    <row r="35" spans="1:20" ht="9" customHeight="1">
      <c r="A35" s="519"/>
      <c r="B35" s="519"/>
      <c r="C35" s="519"/>
      <c r="D35" s="304" t="s">
        <v>338</v>
      </c>
      <c r="H35" s="308"/>
      <c r="K35" s="521"/>
      <c r="L35" s="521"/>
      <c r="M35" s="521"/>
      <c r="N35" s="521"/>
      <c r="O35" s="521"/>
      <c r="P35" s="521"/>
      <c r="Q35" s="305" t="s">
        <v>339</v>
      </c>
      <c r="S35" s="308" t="s">
        <v>340</v>
      </c>
      <c r="T35" s="306"/>
    </row>
    <row r="36" spans="1:20" ht="11.25" customHeight="1">
      <c r="A36" s="519"/>
      <c r="B36" s="519"/>
      <c r="C36" s="519"/>
      <c r="D36" s="523" t="e">
        <f>" "&amp;#REF!</f>
        <v>#REF!</v>
      </c>
      <c r="E36" s="523"/>
      <c r="F36" s="523"/>
      <c r="G36" s="523"/>
      <c r="H36" s="523"/>
      <c r="I36" s="523"/>
      <c r="J36" s="523"/>
      <c r="K36" s="521"/>
      <c r="L36" s="521"/>
      <c r="M36" s="521"/>
      <c r="N36" s="521"/>
      <c r="O36" s="521"/>
      <c r="P36" s="521"/>
      <c r="Q36" s="524" t="e">
        <f>#REF!&amp;" "</f>
        <v>#REF!</v>
      </c>
      <c r="R36" s="524"/>
      <c r="S36" s="525" t="e">
        <f>"- "&amp;#REF!</f>
        <v>#REF!</v>
      </c>
      <c r="T36" s="525"/>
    </row>
    <row r="38" spans="1:20" ht="9" customHeight="1">
      <c r="A38" s="526" t="s">
        <v>0</v>
      </c>
      <c r="B38" s="526"/>
      <c r="C38" s="526"/>
      <c r="D38" s="300" t="s">
        <v>154</v>
      </c>
      <c r="E38" s="301"/>
      <c r="F38" s="301"/>
      <c r="G38" s="301"/>
      <c r="H38" s="301"/>
      <c r="I38" s="301"/>
      <c r="J38" s="301"/>
      <c r="K38" s="302" t="s">
        <v>331</v>
      </c>
      <c r="L38" s="301"/>
      <c r="M38" s="301"/>
      <c r="N38" s="301"/>
      <c r="O38" s="301"/>
      <c r="P38" s="303"/>
      <c r="Q38" s="302" t="s">
        <v>332</v>
      </c>
      <c r="R38" s="301"/>
      <c r="S38" s="301"/>
      <c r="T38" s="303"/>
    </row>
    <row r="39" spans="1:20" ht="11.25" customHeight="1">
      <c r="A39" s="526"/>
      <c r="B39" s="526"/>
      <c r="C39" s="526"/>
      <c r="D39" s="520" t="e">
        <f>" "&amp;#REF!</f>
        <v>#REF!</v>
      </c>
      <c r="E39" s="520"/>
      <c r="F39" s="520"/>
      <c r="G39" s="520"/>
      <c r="H39" s="520"/>
      <c r="I39" s="520"/>
      <c r="J39" s="520"/>
      <c r="K39" s="527" t="e">
        <f>" "&amp;#REF!</f>
        <v>#REF!</v>
      </c>
      <c r="L39" s="527"/>
      <c r="M39" s="527"/>
      <c r="N39" s="527"/>
      <c r="O39" s="527"/>
      <c r="P39" s="527"/>
      <c r="Q39" s="522" t="e">
        <f>#REF!&amp;" "</f>
        <v>#REF!</v>
      </c>
      <c r="R39" s="522"/>
      <c r="S39" s="522"/>
      <c r="T39" s="522"/>
    </row>
    <row r="40" spans="1:20" ht="9" customHeight="1">
      <c r="A40" s="526"/>
      <c r="B40" s="526"/>
      <c r="C40" s="526"/>
      <c r="D40" s="304" t="s">
        <v>156</v>
      </c>
      <c r="K40" s="305" t="s">
        <v>333</v>
      </c>
      <c r="P40" s="306"/>
      <c r="Q40" s="305" t="s">
        <v>334</v>
      </c>
      <c r="T40" s="306"/>
    </row>
    <row r="41" spans="1:20" s="307" customFormat="1" ht="12" customHeight="1">
      <c r="A41" s="526"/>
      <c r="B41" s="526"/>
      <c r="C41" s="526"/>
      <c r="D41" s="520" t="e">
        <f>" "&amp;#REF!</f>
        <v>#REF!</v>
      </c>
      <c r="E41" s="520"/>
      <c r="F41" s="520"/>
      <c r="G41" s="520"/>
      <c r="H41" s="520"/>
      <c r="I41" s="520"/>
      <c r="J41" s="520"/>
      <c r="K41" s="527" t="e">
        <f>" "&amp;#REF!</f>
        <v>#REF!</v>
      </c>
      <c r="L41" s="527"/>
      <c r="M41" s="527"/>
      <c r="N41" s="527"/>
      <c r="O41" s="527"/>
      <c r="P41" s="527"/>
      <c r="Q41" s="522" t="e">
        <f>#REF!&amp;" "</f>
        <v>#REF!</v>
      </c>
      <c r="R41" s="522"/>
      <c r="S41" s="522"/>
      <c r="T41" s="522"/>
    </row>
    <row r="42" spans="1:20" ht="9" customHeight="1">
      <c r="A42" s="519" t="s">
        <v>335</v>
      </c>
      <c r="B42" s="519"/>
      <c r="C42" s="519"/>
      <c r="D42" s="304" t="s">
        <v>44</v>
      </c>
      <c r="K42" s="305" t="s">
        <v>336</v>
      </c>
      <c r="P42" s="306"/>
      <c r="Q42" s="305" t="s">
        <v>337</v>
      </c>
      <c r="T42" s="306"/>
    </row>
    <row r="43" spans="1:20" s="307" customFormat="1" ht="11.25" customHeight="1">
      <c r="A43" s="519"/>
      <c r="B43" s="519"/>
      <c r="C43" s="519"/>
      <c r="D43" s="520" t="e">
        <f>" "&amp;#REF!&amp;" "&amp;#REF!</f>
        <v>#REF!</v>
      </c>
      <c r="E43" s="520"/>
      <c r="F43" s="520"/>
      <c r="G43" s="520"/>
      <c r="H43" s="520"/>
      <c r="I43" s="520"/>
      <c r="J43" s="520"/>
      <c r="K43" s="521" t="e">
        <f>" "&amp;#REF!&amp;#REF!</f>
        <v>#REF!</v>
      </c>
      <c r="L43" s="521"/>
      <c r="M43" s="521"/>
      <c r="N43" s="521"/>
      <c r="O43" s="521"/>
      <c r="P43" s="521"/>
      <c r="Q43" s="522" t="e">
        <f>#REF!&amp;" "&amp;#REF!&amp;" "</f>
        <v>#REF!</v>
      </c>
      <c r="R43" s="522"/>
      <c r="S43" s="522"/>
      <c r="T43" s="522"/>
    </row>
    <row r="44" spans="1:20" ht="9" customHeight="1">
      <c r="A44" s="519"/>
      <c r="B44" s="519"/>
      <c r="C44" s="519"/>
      <c r="D44" s="304" t="s">
        <v>338</v>
      </c>
      <c r="H44" s="308"/>
      <c r="K44" s="521"/>
      <c r="L44" s="521"/>
      <c r="M44" s="521"/>
      <c r="N44" s="521"/>
      <c r="O44" s="521"/>
      <c r="P44" s="521"/>
      <c r="Q44" s="305" t="s">
        <v>339</v>
      </c>
      <c r="S44" s="308" t="s">
        <v>340</v>
      </c>
      <c r="T44" s="306"/>
    </row>
    <row r="45" spans="1:20" ht="11.25" customHeight="1">
      <c r="A45" s="519"/>
      <c r="B45" s="519"/>
      <c r="C45" s="519"/>
      <c r="D45" s="523" t="e">
        <f>" "&amp;#REF!</f>
        <v>#REF!</v>
      </c>
      <c r="E45" s="523"/>
      <c r="F45" s="523"/>
      <c r="G45" s="523"/>
      <c r="H45" s="523"/>
      <c r="I45" s="523"/>
      <c r="J45" s="523"/>
      <c r="K45" s="521"/>
      <c r="L45" s="521"/>
      <c r="M45" s="521"/>
      <c r="N45" s="521"/>
      <c r="O45" s="521"/>
      <c r="P45" s="521"/>
      <c r="Q45" s="524" t="e">
        <f>#REF!&amp;" "</f>
        <v>#REF!</v>
      </c>
      <c r="R45" s="524"/>
      <c r="S45" s="525" t="e">
        <f>"- "&amp;#REF!</f>
        <v>#REF!</v>
      </c>
      <c r="T45" s="525"/>
    </row>
    <row r="47" spans="1:20" ht="9" customHeight="1">
      <c r="A47" s="526" t="s">
        <v>0</v>
      </c>
      <c r="B47" s="526"/>
      <c r="C47" s="526"/>
      <c r="D47" s="300" t="s">
        <v>154</v>
      </c>
      <c r="E47" s="301"/>
      <c r="F47" s="301"/>
      <c r="G47" s="301"/>
      <c r="H47" s="301"/>
      <c r="I47" s="301"/>
      <c r="J47" s="301"/>
      <c r="K47" s="302" t="s">
        <v>331</v>
      </c>
      <c r="L47" s="301"/>
      <c r="M47" s="301"/>
      <c r="N47" s="301"/>
      <c r="O47" s="301"/>
      <c r="P47" s="303"/>
      <c r="Q47" s="302" t="s">
        <v>332</v>
      </c>
      <c r="R47" s="301"/>
      <c r="S47" s="301"/>
      <c r="T47" s="303"/>
    </row>
    <row r="48" spans="1:20" ht="11.25" customHeight="1">
      <c r="A48" s="526"/>
      <c r="B48" s="526"/>
      <c r="C48" s="526"/>
      <c r="D48" s="520" t="e">
        <f>" "&amp;#REF!</f>
        <v>#REF!</v>
      </c>
      <c r="E48" s="520"/>
      <c r="F48" s="520"/>
      <c r="G48" s="520"/>
      <c r="H48" s="520"/>
      <c r="I48" s="520"/>
      <c r="J48" s="520"/>
      <c r="K48" s="527" t="e">
        <f>" "&amp;#REF!</f>
        <v>#REF!</v>
      </c>
      <c r="L48" s="527"/>
      <c r="M48" s="527"/>
      <c r="N48" s="527"/>
      <c r="O48" s="527"/>
      <c r="P48" s="527"/>
      <c r="Q48" s="522" t="e">
        <f>#REF!&amp;" "</f>
        <v>#REF!</v>
      </c>
      <c r="R48" s="522"/>
      <c r="S48" s="522"/>
      <c r="T48" s="522"/>
    </row>
    <row r="49" spans="1:20" ht="9" customHeight="1">
      <c r="A49" s="526"/>
      <c r="B49" s="526"/>
      <c r="C49" s="526"/>
      <c r="D49" s="304" t="s">
        <v>156</v>
      </c>
      <c r="K49" s="305" t="s">
        <v>333</v>
      </c>
      <c r="P49" s="306"/>
      <c r="Q49" s="305" t="s">
        <v>334</v>
      </c>
      <c r="T49" s="306"/>
    </row>
    <row r="50" spans="1:20" s="307" customFormat="1" ht="12" customHeight="1">
      <c r="A50" s="526"/>
      <c r="B50" s="526"/>
      <c r="C50" s="526"/>
      <c r="D50" s="520" t="e">
        <f>" "&amp;#REF!</f>
        <v>#REF!</v>
      </c>
      <c r="E50" s="520"/>
      <c r="F50" s="520"/>
      <c r="G50" s="520"/>
      <c r="H50" s="520"/>
      <c r="I50" s="520"/>
      <c r="J50" s="520"/>
      <c r="K50" s="527" t="e">
        <f>" "&amp;#REF!</f>
        <v>#REF!</v>
      </c>
      <c r="L50" s="527"/>
      <c r="M50" s="527"/>
      <c r="N50" s="527"/>
      <c r="O50" s="527"/>
      <c r="P50" s="527"/>
      <c r="Q50" s="522" t="e">
        <f>#REF!&amp;" "</f>
        <v>#REF!</v>
      </c>
      <c r="R50" s="522"/>
      <c r="S50" s="522"/>
      <c r="T50" s="522"/>
    </row>
    <row r="51" spans="1:20" ht="9" customHeight="1">
      <c r="A51" s="519" t="s">
        <v>335</v>
      </c>
      <c r="B51" s="519"/>
      <c r="C51" s="519"/>
      <c r="D51" s="304" t="s">
        <v>44</v>
      </c>
      <c r="K51" s="305" t="s">
        <v>336</v>
      </c>
      <c r="P51" s="306"/>
      <c r="Q51" s="305" t="s">
        <v>337</v>
      </c>
      <c r="T51" s="306"/>
    </row>
    <row r="52" spans="1:20" s="307" customFormat="1" ht="11.25" customHeight="1">
      <c r="A52" s="519"/>
      <c r="B52" s="519"/>
      <c r="C52" s="519"/>
      <c r="D52" s="520" t="e">
        <f>" "&amp;#REF!&amp;" "&amp;#REF!</f>
        <v>#REF!</v>
      </c>
      <c r="E52" s="520"/>
      <c r="F52" s="520"/>
      <c r="G52" s="520"/>
      <c r="H52" s="520"/>
      <c r="I52" s="520"/>
      <c r="J52" s="520"/>
      <c r="K52" s="521" t="e">
        <f>" "&amp;#REF!&amp;#REF!</f>
        <v>#REF!</v>
      </c>
      <c r="L52" s="521"/>
      <c r="M52" s="521"/>
      <c r="N52" s="521"/>
      <c r="O52" s="521"/>
      <c r="P52" s="521"/>
      <c r="Q52" s="522" t="e">
        <f>#REF!&amp;" "&amp;#REF!&amp;" "</f>
        <v>#REF!</v>
      </c>
      <c r="R52" s="522"/>
      <c r="S52" s="522"/>
      <c r="T52" s="522"/>
    </row>
    <row r="53" spans="1:20" ht="9" customHeight="1">
      <c r="A53" s="519"/>
      <c r="B53" s="519"/>
      <c r="C53" s="519"/>
      <c r="D53" s="304" t="s">
        <v>338</v>
      </c>
      <c r="H53" s="308"/>
      <c r="K53" s="521"/>
      <c r="L53" s="521"/>
      <c r="M53" s="521"/>
      <c r="N53" s="521"/>
      <c r="O53" s="521"/>
      <c r="P53" s="521"/>
      <c r="Q53" s="305" t="s">
        <v>339</v>
      </c>
      <c r="S53" s="308" t="s">
        <v>340</v>
      </c>
      <c r="T53" s="306"/>
    </row>
    <row r="54" spans="1:20" ht="11.25" customHeight="1">
      <c r="A54" s="519"/>
      <c r="B54" s="519"/>
      <c r="C54" s="519"/>
      <c r="D54" s="523" t="e">
        <f>" "&amp;#REF!</f>
        <v>#REF!</v>
      </c>
      <c r="E54" s="523"/>
      <c r="F54" s="523"/>
      <c r="G54" s="523"/>
      <c r="H54" s="523"/>
      <c r="I54" s="523"/>
      <c r="J54" s="523"/>
      <c r="K54" s="521"/>
      <c r="L54" s="521"/>
      <c r="M54" s="521"/>
      <c r="N54" s="521"/>
      <c r="O54" s="521"/>
      <c r="P54" s="521"/>
      <c r="Q54" s="524" t="e">
        <f>#REF!&amp;" "</f>
        <v>#REF!</v>
      </c>
      <c r="R54" s="524"/>
      <c r="S54" s="525" t="e">
        <f>"- "&amp;#REF!</f>
        <v>#REF!</v>
      </c>
      <c r="T54" s="525"/>
    </row>
    <row r="56" spans="1:20" ht="9" customHeight="1">
      <c r="A56" s="526" t="s">
        <v>0</v>
      </c>
      <c r="B56" s="526"/>
      <c r="C56" s="526"/>
      <c r="D56" s="300" t="s">
        <v>154</v>
      </c>
      <c r="E56" s="301"/>
      <c r="F56" s="301"/>
      <c r="G56" s="301"/>
      <c r="H56" s="301"/>
      <c r="I56" s="301"/>
      <c r="J56" s="301"/>
      <c r="K56" s="302" t="s">
        <v>331</v>
      </c>
      <c r="L56" s="301"/>
      <c r="M56" s="301"/>
      <c r="N56" s="301"/>
      <c r="O56" s="301"/>
      <c r="P56" s="303"/>
      <c r="Q56" s="302" t="s">
        <v>332</v>
      </c>
      <c r="R56" s="301"/>
      <c r="S56" s="301"/>
      <c r="T56" s="303"/>
    </row>
    <row r="57" spans="1:20" ht="11.25" customHeight="1">
      <c r="A57" s="526"/>
      <c r="B57" s="526"/>
      <c r="C57" s="526"/>
      <c r="D57" s="520" t="e">
        <f>" "&amp;#REF!</f>
        <v>#REF!</v>
      </c>
      <c r="E57" s="520"/>
      <c r="F57" s="520"/>
      <c r="G57" s="520"/>
      <c r="H57" s="520"/>
      <c r="I57" s="520"/>
      <c r="J57" s="520"/>
      <c r="K57" s="527" t="e">
        <f>" "&amp;#REF!</f>
        <v>#REF!</v>
      </c>
      <c r="L57" s="527"/>
      <c r="M57" s="527"/>
      <c r="N57" s="527"/>
      <c r="O57" s="527"/>
      <c r="P57" s="527"/>
      <c r="Q57" s="522" t="e">
        <f>#REF!&amp;" "</f>
        <v>#REF!</v>
      </c>
      <c r="R57" s="522"/>
      <c r="S57" s="522"/>
      <c r="T57" s="522"/>
    </row>
    <row r="58" spans="1:20" ht="9" customHeight="1">
      <c r="A58" s="526"/>
      <c r="B58" s="526"/>
      <c r="C58" s="526"/>
      <c r="D58" s="304" t="s">
        <v>156</v>
      </c>
      <c r="K58" s="305" t="s">
        <v>333</v>
      </c>
      <c r="P58" s="306"/>
      <c r="Q58" s="305" t="s">
        <v>334</v>
      </c>
      <c r="T58" s="306"/>
    </row>
    <row r="59" spans="1:20" s="307" customFormat="1" ht="12" customHeight="1">
      <c r="A59" s="526"/>
      <c r="B59" s="526"/>
      <c r="C59" s="526"/>
      <c r="D59" s="520" t="e">
        <f>" "&amp;#REF!</f>
        <v>#REF!</v>
      </c>
      <c r="E59" s="520"/>
      <c r="F59" s="520"/>
      <c r="G59" s="520"/>
      <c r="H59" s="520"/>
      <c r="I59" s="520"/>
      <c r="J59" s="520"/>
      <c r="K59" s="527" t="e">
        <f>" "&amp;#REF!</f>
        <v>#REF!</v>
      </c>
      <c r="L59" s="527"/>
      <c r="M59" s="527"/>
      <c r="N59" s="527"/>
      <c r="O59" s="527"/>
      <c r="P59" s="527"/>
      <c r="Q59" s="522" t="e">
        <f>#REF!&amp;" "</f>
        <v>#REF!</v>
      </c>
      <c r="R59" s="522"/>
      <c r="S59" s="522"/>
      <c r="T59" s="522"/>
    </row>
    <row r="60" spans="1:20" ht="9" customHeight="1">
      <c r="A60" s="519" t="s">
        <v>335</v>
      </c>
      <c r="B60" s="519"/>
      <c r="C60" s="519"/>
      <c r="D60" s="304" t="s">
        <v>44</v>
      </c>
      <c r="K60" s="305" t="s">
        <v>336</v>
      </c>
      <c r="P60" s="306"/>
      <c r="Q60" s="305" t="s">
        <v>337</v>
      </c>
      <c r="T60" s="306"/>
    </row>
    <row r="61" spans="1:20" s="307" customFormat="1" ht="11.25" customHeight="1">
      <c r="A61" s="519"/>
      <c r="B61" s="519"/>
      <c r="C61" s="519"/>
      <c r="D61" s="520" t="e">
        <f>" "&amp;#REF!&amp;" "&amp;#REF!</f>
        <v>#REF!</v>
      </c>
      <c r="E61" s="520"/>
      <c r="F61" s="520"/>
      <c r="G61" s="520"/>
      <c r="H61" s="520"/>
      <c r="I61" s="520"/>
      <c r="J61" s="520"/>
      <c r="K61" s="521" t="e">
        <f>" "&amp;#REF!&amp;#REF!</f>
        <v>#REF!</v>
      </c>
      <c r="L61" s="521"/>
      <c r="M61" s="521"/>
      <c r="N61" s="521"/>
      <c r="O61" s="521"/>
      <c r="P61" s="521"/>
      <c r="Q61" s="522" t="e">
        <f>#REF!&amp;" "&amp;#REF!&amp;" "</f>
        <v>#REF!</v>
      </c>
      <c r="R61" s="522"/>
      <c r="S61" s="522"/>
      <c r="T61" s="522"/>
    </row>
    <row r="62" spans="1:20" ht="9" customHeight="1">
      <c r="A62" s="519"/>
      <c r="B62" s="519"/>
      <c r="C62" s="519"/>
      <c r="D62" s="304" t="s">
        <v>338</v>
      </c>
      <c r="H62" s="308"/>
      <c r="K62" s="521"/>
      <c r="L62" s="521"/>
      <c r="M62" s="521"/>
      <c r="N62" s="521"/>
      <c r="O62" s="521"/>
      <c r="P62" s="521"/>
      <c r="Q62" s="305" t="s">
        <v>339</v>
      </c>
      <c r="S62" s="308" t="s">
        <v>340</v>
      </c>
      <c r="T62" s="306"/>
    </row>
    <row r="63" spans="1:20" ht="11.25" customHeight="1">
      <c r="A63" s="519"/>
      <c r="B63" s="519"/>
      <c r="C63" s="519"/>
      <c r="D63" s="523" t="e">
        <f>" "&amp;#REF!</f>
        <v>#REF!</v>
      </c>
      <c r="E63" s="523"/>
      <c r="F63" s="523"/>
      <c r="G63" s="523"/>
      <c r="H63" s="523"/>
      <c r="I63" s="523"/>
      <c r="J63" s="523"/>
      <c r="K63" s="521"/>
      <c r="L63" s="521"/>
      <c r="M63" s="521"/>
      <c r="N63" s="521"/>
      <c r="O63" s="521"/>
      <c r="P63" s="521"/>
      <c r="Q63" s="524" t="e">
        <f>#REF!&amp;" "</f>
        <v>#REF!</v>
      </c>
      <c r="R63" s="524"/>
      <c r="S63" s="525" t="e">
        <f>"- "&amp;#REF!</f>
        <v>#REF!</v>
      </c>
      <c r="T63" s="525"/>
    </row>
    <row r="65" spans="1:20" ht="9" customHeight="1">
      <c r="A65" s="526" t="s">
        <v>0</v>
      </c>
      <c r="B65" s="526"/>
      <c r="C65" s="526"/>
      <c r="D65" s="300" t="s">
        <v>154</v>
      </c>
      <c r="E65" s="301"/>
      <c r="F65" s="301"/>
      <c r="G65" s="301"/>
      <c r="H65" s="301"/>
      <c r="I65" s="301"/>
      <c r="J65" s="301"/>
      <c r="K65" s="302" t="s">
        <v>331</v>
      </c>
      <c r="L65" s="301"/>
      <c r="M65" s="301"/>
      <c r="N65" s="301"/>
      <c r="O65" s="301"/>
      <c r="P65" s="303"/>
      <c r="Q65" s="302" t="s">
        <v>332</v>
      </c>
      <c r="R65" s="301"/>
      <c r="S65" s="301"/>
      <c r="T65" s="303"/>
    </row>
    <row r="66" spans="1:20" ht="11.25" customHeight="1">
      <c r="A66" s="526"/>
      <c r="B66" s="526"/>
      <c r="C66" s="526"/>
      <c r="D66" s="520" t="e">
        <f>" "&amp;#REF!</f>
        <v>#REF!</v>
      </c>
      <c r="E66" s="520"/>
      <c r="F66" s="520"/>
      <c r="G66" s="520"/>
      <c r="H66" s="520"/>
      <c r="I66" s="520"/>
      <c r="J66" s="520"/>
      <c r="K66" s="527" t="e">
        <f>" "&amp;#REF!</f>
        <v>#REF!</v>
      </c>
      <c r="L66" s="527"/>
      <c r="M66" s="527"/>
      <c r="N66" s="527"/>
      <c r="O66" s="527"/>
      <c r="P66" s="527"/>
      <c r="Q66" s="522" t="e">
        <f>#REF!&amp;" "</f>
        <v>#REF!</v>
      </c>
      <c r="R66" s="522"/>
      <c r="S66" s="522"/>
      <c r="T66" s="522"/>
    </row>
    <row r="67" spans="1:20" ht="9" customHeight="1">
      <c r="A67" s="526"/>
      <c r="B67" s="526"/>
      <c r="C67" s="526"/>
      <c r="D67" s="304" t="s">
        <v>156</v>
      </c>
      <c r="K67" s="305" t="s">
        <v>333</v>
      </c>
      <c r="P67" s="306"/>
      <c r="Q67" s="305" t="s">
        <v>334</v>
      </c>
      <c r="T67" s="306"/>
    </row>
    <row r="68" spans="1:20" s="307" customFormat="1" ht="12" customHeight="1">
      <c r="A68" s="526"/>
      <c r="B68" s="526"/>
      <c r="C68" s="526"/>
      <c r="D68" s="520" t="e">
        <f>" "&amp;#REF!</f>
        <v>#REF!</v>
      </c>
      <c r="E68" s="520"/>
      <c r="F68" s="520"/>
      <c r="G68" s="520"/>
      <c r="H68" s="520"/>
      <c r="I68" s="520"/>
      <c r="J68" s="520"/>
      <c r="K68" s="527" t="e">
        <f>" "&amp;#REF!</f>
        <v>#REF!</v>
      </c>
      <c r="L68" s="527"/>
      <c r="M68" s="527"/>
      <c r="N68" s="527"/>
      <c r="O68" s="527"/>
      <c r="P68" s="527"/>
      <c r="Q68" s="522" t="e">
        <f>#REF!&amp;" "</f>
        <v>#REF!</v>
      </c>
      <c r="R68" s="522"/>
      <c r="S68" s="522"/>
      <c r="T68" s="522"/>
    </row>
    <row r="69" spans="1:20" ht="9" customHeight="1">
      <c r="A69" s="519" t="s">
        <v>335</v>
      </c>
      <c r="B69" s="519"/>
      <c r="C69" s="519"/>
      <c r="D69" s="304" t="s">
        <v>44</v>
      </c>
      <c r="K69" s="305" t="s">
        <v>336</v>
      </c>
      <c r="P69" s="306"/>
      <c r="Q69" s="305" t="s">
        <v>337</v>
      </c>
      <c r="T69" s="306"/>
    </row>
    <row r="70" spans="1:20" s="307" customFormat="1" ht="11.25" customHeight="1">
      <c r="A70" s="519"/>
      <c r="B70" s="519"/>
      <c r="C70" s="519"/>
      <c r="D70" s="520" t="e">
        <f>" "&amp;#REF!&amp;" "&amp;#REF!</f>
        <v>#REF!</v>
      </c>
      <c r="E70" s="520"/>
      <c r="F70" s="520"/>
      <c r="G70" s="520"/>
      <c r="H70" s="520"/>
      <c r="I70" s="520"/>
      <c r="J70" s="520"/>
      <c r="K70" s="521" t="e">
        <f>" "&amp;#REF!&amp;#REF!</f>
        <v>#REF!</v>
      </c>
      <c r="L70" s="521"/>
      <c r="M70" s="521"/>
      <c r="N70" s="521"/>
      <c r="O70" s="521"/>
      <c r="P70" s="521"/>
      <c r="Q70" s="522" t="e">
        <f>#REF!&amp;" "&amp;#REF!&amp;" "</f>
        <v>#REF!</v>
      </c>
      <c r="R70" s="522"/>
      <c r="S70" s="522"/>
      <c r="T70" s="522"/>
    </row>
    <row r="71" spans="1:20" ht="9" customHeight="1">
      <c r="A71" s="519"/>
      <c r="B71" s="519"/>
      <c r="C71" s="519"/>
      <c r="D71" s="304" t="s">
        <v>338</v>
      </c>
      <c r="H71" s="308"/>
      <c r="K71" s="521"/>
      <c r="L71" s="521"/>
      <c r="M71" s="521"/>
      <c r="N71" s="521"/>
      <c r="O71" s="521"/>
      <c r="P71" s="521"/>
      <c r="Q71" s="305" t="s">
        <v>339</v>
      </c>
      <c r="S71" s="308" t="s">
        <v>340</v>
      </c>
      <c r="T71" s="306"/>
    </row>
    <row r="72" spans="1:20" ht="11.25" customHeight="1">
      <c r="A72" s="519"/>
      <c r="B72" s="519"/>
      <c r="C72" s="519"/>
      <c r="D72" s="523" t="e">
        <f>" "&amp;#REF!</f>
        <v>#REF!</v>
      </c>
      <c r="E72" s="523"/>
      <c r="F72" s="523"/>
      <c r="G72" s="523"/>
      <c r="H72" s="523"/>
      <c r="I72" s="523"/>
      <c r="J72" s="523"/>
      <c r="K72" s="521"/>
      <c r="L72" s="521"/>
      <c r="M72" s="521"/>
      <c r="N72" s="521"/>
      <c r="O72" s="521"/>
      <c r="P72" s="521"/>
      <c r="Q72" s="524" t="e">
        <f>#REF!&amp;" "</f>
        <v>#REF!</v>
      </c>
      <c r="R72" s="524"/>
      <c r="S72" s="525" t="e">
        <f>"- "&amp;#REF!</f>
        <v>#REF!</v>
      </c>
      <c r="T72" s="525"/>
    </row>
    <row r="74" spans="1:20" ht="9" customHeight="1">
      <c r="A74" s="526" t="s">
        <v>0</v>
      </c>
      <c r="B74" s="526"/>
      <c r="C74" s="526"/>
      <c r="D74" s="300" t="s">
        <v>154</v>
      </c>
      <c r="E74" s="301"/>
      <c r="F74" s="301"/>
      <c r="G74" s="301"/>
      <c r="H74" s="301"/>
      <c r="I74" s="301"/>
      <c r="J74" s="301"/>
      <c r="K74" s="302" t="s">
        <v>331</v>
      </c>
      <c r="L74" s="301"/>
      <c r="M74" s="301"/>
      <c r="N74" s="301"/>
      <c r="O74" s="301"/>
      <c r="P74" s="303"/>
      <c r="Q74" s="302" t="s">
        <v>332</v>
      </c>
      <c r="R74" s="301"/>
      <c r="S74" s="301"/>
      <c r="T74" s="303"/>
    </row>
    <row r="75" spans="1:20" ht="11.25" customHeight="1">
      <c r="A75" s="526"/>
      <c r="B75" s="526"/>
      <c r="C75" s="526"/>
      <c r="D75" s="520" t="e">
        <f>" "&amp;#REF!</f>
        <v>#REF!</v>
      </c>
      <c r="E75" s="520"/>
      <c r="F75" s="520"/>
      <c r="G75" s="520"/>
      <c r="H75" s="520"/>
      <c r="I75" s="520"/>
      <c r="J75" s="520"/>
      <c r="K75" s="527" t="e">
        <f>" "&amp;#REF!</f>
        <v>#REF!</v>
      </c>
      <c r="L75" s="527"/>
      <c r="M75" s="527"/>
      <c r="N75" s="527"/>
      <c r="O75" s="527"/>
      <c r="P75" s="527"/>
      <c r="Q75" s="522" t="e">
        <f>#REF!&amp;" "</f>
        <v>#REF!</v>
      </c>
      <c r="R75" s="522"/>
      <c r="S75" s="522"/>
      <c r="T75" s="522"/>
    </row>
    <row r="76" spans="1:20" ht="9" customHeight="1">
      <c r="A76" s="526"/>
      <c r="B76" s="526"/>
      <c r="C76" s="526"/>
      <c r="D76" s="304" t="s">
        <v>156</v>
      </c>
      <c r="K76" s="305" t="s">
        <v>333</v>
      </c>
      <c r="P76" s="306"/>
      <c r="Q76" s="305" t="s">
        <v>334</v>
      </c>
      <c r="T76" s="306"/>
    </row>
    <row r="77" spans="1:20" s="307" customFormat="1" ht="12" customHeight="1">
      <c r="A77" s="526"/>
      <c r="B77" s="526"/>
      <c r="C77" s="526"/>
      <c r="D77" s="520" t="e">
        <f>" "&amp;#REF!</f>
        <v>#REF!</v>
      </c>
      <c r="E77" s="520"/>
      <c r="F77" s="520"/>
      <c r="G77" s="520"/>
      <c r="H77" s="520"/>
      <c r="I77" s="520"/>
      <c r="J77" s="520"/>
      <c r="K77" s="527" t="e">
        <f>" "&amp;#REF!</f>
        <v>#REF!</v>
      </c>
      <c r="L77" s="527"/>
      <c r="M77" s="527"/>
      <c r="N77" s="527"/>
      <c r="O77" s="527"/>
      <c r="P77" s="527"/>
      <c r="Q77" s="522" t="e">
        <f>#REF!&amp;" "</f>
        <v>#REF!</v>
      </c>
      <c r="R77" s="522"/>
      <c r="S77" s="522"/>
      <c r="T77" s="522"/>
    </row>
    <row r="78" spans="1:20" ht="9" customHeight="1">
      <c r="A78" s="519" t="s">
        <v>335</v>
      </c>
      <c r="B78" s="519"/>
      <c r="C78" s="519"/>
      <c r="D78" s="304" t="s">
        <v>44</v>
      </c>
      <c r="K78" s="305" t="s">
        <v>336</v>
      </c>
      <c r="P78" s="306"/>
      <c r="Q78" s="305" t="s">
        <v>337</v>
      </c>
      <c r="T78" s="306"/>
    </row>
    <row r="79" spans="1:20" s="307" customFormat="1" ht="11.25" customHeight="1">
      <c r="A79" s="519"/>
      <c r="B79" s="519"/>
      <c r="C79" s="519"/>
      <c r="D79" s="520" t="e">
        <f>" "&amp;#REF!&amp;" "&amp;#REF!</f>
        <v>#REF!</v>
      </c>
      <c r="E79" s="520"/>
      <c r="F79" s="520"/>
      <c r="G79" s="520"/>
      <c r="H79" s="520"/>
      <c r="I79" s="520"/>
      <c r="J79" s="520"/>
      <c r="K79" s="521" t="e">
        <f>" "&amp;#REF!&amp;#REF!</f>
        <v>#REF!</v>
      </c>
      <c r="L79" s="521"/>
      <c r="M79" s="521"/>
      <c r="N79" s="521"/>
      <c r="O79" s="521"/>
      <c r="P79" s="521"/>
      <c r="Q79" s="522" t="e">
        <f>#REF!&amp;" "&amp;#REF!&amp;" "</f>
        <v>#REF!</v>
      </c>
      <c r="R79" s="522"/>
      <c r="S79" s="522"/>
      <c r="T79" s="522"/>
    </row>
    <row r="80" spans="1:20" ht="9" customHeight="1">
      <c r="A80" s="519"/>
      <c r="B80" s="519"/>
      <c r="C80" s="519"/>
      <c r="D80" s="304" t="s">
        <v>338</v>
      </c>
      <c r="H80" s="308"/>
      <c r="K80" s="521"/>
      <c r="L80" s="521"/>
      <c r="M80" s="521"/>
      <c r="N80" s="521"/>
      <c r="O80" s="521"/>
      <c r="P80" s="521"/>
      <c r="Q80" s="305" t="s">
        <v>339</v>
      </c>
      <c r="S80" s="308" t="s">
        <v>340</v>
      </c>
      <c r="T80" s="306"/>
    </row>
    <row r="81" spans="1:20" ht="11.25" customHeight="1">
      <c r="A81" s="519"/>
      <c r="B81" s="519"/>
      <c r="C81" s="519"/>
      <c r="D81" s="523" t="e">
        <f>" "&amp;#REF!</f>
        <v>#REF!</v>
      </c>
      <c r="E81" s="523"/>
      <c r="F81" s="523"/>
      <c r="G81" s="523"/>
      <c r="H81" s="523"/>
      <c r="I81" s="523"/>
      <c r="J81" s="523"/>
      <c r="K81" s="521"/>
      <c r="L81" s="521"/>
      <c r="M81" s="521"/>
      <c r="N81" s="521"/>
      <c r="O81" s="521"/>
      <c r="P81" s="521"/>
      <c r="Q81" s="524" t="e">
        <f>#REF!&amp;" "</f>
        <v>#REF!</v>
      </c>
      <c r="R81" s="524"/>
      <c r="S81" s="525" t="e">
        <f>"- "&amp;#REF!</f>
        <v>#REF!</v>
      </c>
      <c r="T81" s="525"/>
    </row>
    <row r="83" spans="1:20" ht="9" customHeight="1">
      <c r="A83" s="526" t="s">
        <v>0</v>
      </c>
      <c r="B83" s="526"/>
      <c r="C83" s="526"/>
      <c r="D83" s="300" t="s">
        <v>154</v>
      </c>
      <c r="E83" s="301"/>
      <c r="F83" s="301"/>
      <c r="G83" s="301"/>
      <c r="H83" s="301"/>
      <c r="I83" s="301"/>
      <c r="J83" s="301"/>
      <c r="K83" s="302" t="s">
        <v>331</v>
      </c>
      <c r="L83" s="301"/>
      <c r="M83" s="301"/>
      <c r="N83" s="301"/>
      <c r="O83" s="301"/>
      <c r="P83" s="303"/>
      <c r="Q83" s="302" t="s">
        <v>332</v>
      </c>
      <c r="R83" s="301"/>
      <c r="S83" s="301"/>
      <c r="T83" s="303"/>
    </row>
    <row r="84" spans="1:20" ht="11.25" customHeight="1">
      <c r="A84" s="526"/>
      <c r="B84" s="526"/>
      <c r="C84" s="526"/>
      <c r="D84" s="520" t="e">
        <f>" "&amp;#REF!</f>
        <v>#REF!</v>
      </c>
      <c r="E84" s="520"/>
      <c r="F84" s="520"/>
      <c r="G84" s="520"/>
      <c r="H84" s="520"/>
      <c r="I84" s="520"/>
      <c r="J84" s="520"/>
      <c r="K84" s="527" t="e">
        <f>" "&amp;#REF!</f>
        <v>#REF!</v>
      </c>
      <c r="L84" s="527"/>
      <c r="M84" s="527"/>
      <c r="N84" s="527"/>
      <c r="O84" s="527"/>
      <c r="P84" s="527"/>
      <c r="Q84" s="522" t="e">
        <f>#REF!&amp;" "</f>
        <v>#REF!</v>
      </c>
      <c r="R84" s="522"/>
      <c r="S84" s="522"/>
      <c r="T84" s="522"/>
    </row>
    <row r="85" spans="1:20" ht="9" customHeight="1">
      <c r="A85" s="526"/>
      <c r="B85" s="526"/>
      <c r="C85" s="526"/>
      <c r="D85" s="304" t="s">
        <v>156</v>
      </c>
      <c r="K85" s="305" t="s">
        <v>333</v>
      </c>
      <c r="P85" s="306"/>
      <c r="Q85" s="305" t="s">
        <v>334</v>
      </c>
      <c r="T85" s="306"/>
    </row>
    <row r="86" spans="1:20" s="307" customFormat="1" ht="12" customHeight="1">
      <c r="A86" s="526"/>
      <c r="B86" s="526"/>
      <c r="C86" s="526"/>
      <c r="D86" s="520" t="e">
        <f>" "&amp;#REF!</f>
        <v>#REF!</v>
      </c>
      <c r="E86" s="520"/>
      <c r="F86" s="520"/>
      <c r="G86" s="520"/>
      <c r="H86" s="520"/>
      <c r="I86" s="520"/>
      <c r="J86" s="520"/>
      <c r="K86" s="527" t="e">
        <f>" "&amp;#REF!</f>
        <v>#REF!</v>
      </c>
      <c r="L86" s="527"/>
      <c r="M86" s="527"/>
      <c r="N86" s="527"/>
      <c r="O86" s="527"/>
      <c r="P86" s="527"/>
      <c r="Q86" s="522" t="e">
        <f>#REF!&amp;" "</f>
        <v>#REF!</v>
      </c>
      <c r="R86" s="522"/>
      <c r="S86" s="522"/>
      <c r="T86" s="522"/>
    </row>
    <row r="87" spans="1:20" ht="9" customHeight="1">
      <c r="A87" s="519" t="s">
        <v>335</v>
      </c>
      <c r="B87" s="519"/>
      <c r="C87" s="519"/>
      <c r="D87" s="304" t="s">
        <v>44</v>
      </c>
      <c r="K87" s="305" t="s">
        <v>336</v>
      </c>
      <c r="P87" s="306"/>
      <c r="Q87" s="305" t="s">
        <v>337</v>
      </c>
      <c r="T87" s="306"/>
    </row>
    <row r="88" spans="1:20" s="307" customFormat="1" ht="11.25" customHeight="1">
      <c r="A88" s="519"/>
      <c r="B88" s="519"/>
      <c r="C88" s="519"/>
      <c r="D88" s="520" t="e">
        <f>" "&amp;#REF!&amp;" "&amp;#REF!</f>
        <v>#REF!</v>
      </c>
      <c r="E88" s="520"/>
      <c r="F88" s="520"/>
      <c r="G88" s="520"/>
      <c r="H88" s="520"/>
      <c r="I88" s="520"/>
      <c r="J88" s="520"/>
      <c r="K88" s="521" t="e">
        <f>" "&amp;#REF!&amp;#REF!</f>
        <v>#REF!</v>
      </c>
      <c r="L88" s="521"/>
      <c r="M88" s="521"/>
      <c r="N88" s="521"/>
      <c r="O88" s="521"/>
      <c r="P88" s="521"/>
      <c r="Q88" s="522" t="e">
        <f>#REF!&amp;" "&amp;#REF!&amp;" "</f>
        <v>#REF!</v>
      </c>
      <c r="R88" s="522"/>
      <c r="S88" s="522"/>
      <c r="T88" s="522"/>
    </row>
    <row r="89" spans="1:20" ht="9" customHeight="1">
      <c r="A89" s="519"/>
      <c r="B89" s="519"/>
      <c r="C89" s="519"/>
      <c r="D89" s="304" t="s">
        <v>338</v>
      </c>
      <c r="H89" s="308"/>
      <c r="K89" s="521"/>
      <c r="L89" s="521"/>
      <c r="M89" s="521"/>
      <c r="N89" s="521"/>
      <c r="O89" s="521"/>
      <c r="P89" s="521"/>
      <c r="Q89" s="305" t="s">
        <v>339</v>
      </c>
      <c r="S89" s="308" t="s">
        <v>340</v>
      </c>
      <c r="T89" s="306"/>
    </row>
    <row r="90" spans="1:20" ht="11.25" customHeight="1">
      <c r="A90" s="519"/>
      <c r="B90" s="519"/>
      <c r="C90" s="519"/>
      <c r="D90" s="523" t="e">
        <f>" "&amp;#REF!</f>
        <v>#REF!</v>
      </c>
      <c r="E90" s="523"/>
      <c r="F90" s="523"/>
      <c r="G90" s="523"/>
      <c r="H90" s="523"/>
      <c r="I90" s="523"/>
      <c r="J90" s="523"/>
      <c r="K90" s="521"/>
      <c r="L90" s="521"/>
      <c r="M90" s="521"/>
      <c r="N90" s="521"/>
      <c r="O90" s="521"/>
      <c r="P90" s="521"/>
      <c r="Q90" s="524" t="e">
        <f>#REF!&amp;" "</f>
        <v>#REF!</v>
      </c>
      <c r="R90" s="524"/>
      <c r="S90" s="525" t="e">
        <f>"- "&amp;#REF!</f>
        <v>#REF!</v>
      </c>
      <c r="T90" s="525"/>
    </row>
    <row r="92" spans="1:20" ht="9" customHeight="1">
      <c r="A92" s="526" t="s">
        <v>0</v>
      </c>
      <c r="B92" s="526"/>
      <c r="C92" s="526"/>
      <c r="D92" s="300" t="s">
        <v>154</v>
      </c>
      <c r="E92" s="301"/>
      <c r="F92" s="301"/>
      <c r="G92" s="301"/>
      <c r="H92" s="301"/>
      <c r="I92" s="301"/>
      <c r="J92" s="301"/>
      <c r="K92" s="302" t="s">
        <v>331</v>
      </c>
      <c r="L92" s="301"/>
      <c r="M92" s="301"/>
      <c r="N92" s="301"/>
      <c r="O92" s="301"/>
      <c r="P92" s="303"/>
      <c r="Q92" s="302" t="s">
        <v>332</v>
      </c>
      <c r="R92" s="301"/>
      <c r="S92" s="301"/>
      <c r="T92" s="303"/>
    </row>
    <row r="93" spans="1:20" ht="11.25" customHeight="1">
      <c r="A93" s="526"/>
      <c r="B93" s="526"/>
      <c r="C93" s="526"/>
      <c r="D93" s="520" t="e">
        <f>" "&amp;#REF!</f>
        <v>#REF!</v>
      </c>
      <c r="E93" s="520"/>
      <c r="F93" s="520"/>
      <c r="G93" s="520"/>
      <c r="H93" s="520"/>
      <c r="I93" s="520"/>
      <c r="J93" s="520"/>
      <c r="K93" s="527" t="e">
        <f>" "&amp;#REF!</f>
        <v>#REF!</v>
      </c>
      <c r="L93" s="527"/>
      <c r="M93" s="527"/>
      <c r="N93" s="527"/>
      <c r="O93" s="527"/>
      <c r="P93" s="527"/>
      <c r="Q93" s="522" t="e">
        <f>#REF!&amp;" "</f>
        <v>#REF!</v>
      </c>
      <c r="R93" s="522"/>
      <c r="S93" s="522"/>
      <c r="T93" s="522"/>
    </row>
    <row r="94" spans="1:20" ht="9" customHeight="1">
      <c r="A94" s="526"/>
      <c r="B94" s="526"/>
      <c r="C94" s="526"/>
      <c r="D94" s="304" t="s">
        <v>156</v>
      </c>
      <c r="K94" s="305" t="s">
        <v>333</v>
      </c>
      <c r="P94" s="306"/>
      <c r="Q94" s="305" t="s">
        <v>334</v>
      </c>
      <c r="T94" s="306"/>
    </row>
    <row r="95" spans="1:20" s="307" customFormat="1" ht="12" customHeight="1">
      <c r="A95" s="526"/>
      <c r="B95" s="526"/>
      <c r="C95" s="526"/>
      <c r="D95" s="520" t="e">
        <f>" "&amp;#REF!</f>
        <v>#REF!</v>
      </c>
      <c r="E95" s="520"/>
      <c r="F95" s="520"/>
      <c r="G95" s="520"/>
      <c r="H95" s="520"/>
      <c r="I95" s="520"/>
      <c r="J95" s="520"/>
      <c r="K95" s="527" t="e">
        <f>" "&amp;#REF!</f>
        <v>#REF!</v>
      </c>
      <c r="L95" s="527"/>
      <c r="M95" s="527"/>
      <c r="N95" s="527"/>
      <c r="O95" s="527"/>
      <c r="P95" s="527"/>
      <c r="Q95" s="522" t="e">
        <f>#REF!&amp;" "</f>
        <v>#REF!</v>
      </c>
      <c r="R95" s="522"/>
      <c r="S95" s="522"/>
      <c r="T95" s="522"/>
    </row>
    <row r="96" spans="1:20" ht="9" customHeight="1">
      <c r="A96" s="519" t="s">
        <v>335</v>
      </c>
      <c r="B96" s="519"/>
      <c r="C96" s="519"/>
      <c r="D96" s="304" t="s">
        <v>44</v>
      </c>
      <c r="K96" s="305" t="s">
        <v>336</v>
      </c>
      <c r="P96" s="306"/>
      <c r="Q96" s="305" t="s">
        <v>337</v>
      </c>
      <c r="T96" s="306"/>
    </row>
    <row r="97" spans="1:20" s="307" customFormat="1" ht="11.25" customHeight="1">
      <c r="A97" s="519"/>
      <c r="B97" s="519"/>
      <c r="C97" s="519"/>
      <c r="D97" s="520" t="e">
        <f>" "&amp;#REF!&amp;" "&amp;#REF!</f>
        <v>#REF!</v>
      </c>
      <c r="E97" s="520"/>
      <c r="F97" s="520"/>
      <c r="G97" s="520"/>
      <c r="H97" s="520"/>
      <c r="I97" s="520"/>
      <c r="J97" s="520"/>
      <c r="K97" s="521" t="e">
        <f>" "&amp;#REF!&amp;#REF!</f>
        <v>#REF!</v>
      </c>
      <c r="L97" s="521"/>
      <c r="M97" s="521"/>
      <c r="N97" s="521"/>
      <c r="O97" s="521"/>
      <c r="P97" s="521"/>
      <c r="Q97" s="522" t="e">
        <f>#REF!&amp;" "&amp;#REF!&amp;" "</f>
        <v>#REF!</v>
      </c>
      <c r="R97" s="522"/>
      <c r="S97" s="522"/>
      <c r="T97" s="522"/>
    </row>
    <row r="98" spans="1:20" ht="9" customHeight="1">
      <c r="A98" s="519"/>
      <c r="B98" s="519"/>
      <c r="C98" s="519"/>
      <c r="D98" s="304" t="s">
        <v>338</v>
      </c>
      <c r="H98" s="308"/>
      <c r="K98" s="521"/>
      <c r="L98" s="521"/>
      <c r="M98" s="521"/>
      <c r="N98" s="521"/>
      <c r="O98" s="521"/>
      <c r="P98" s="521"/>
      <c r="Q98" s="305" t="s">
        <v>339</v>
      </c>
      <c r="S98" s="308" t="s">
        <v>340</v>
      </c>
      <c r="T98" s="306"/>
    </row>
    <row r="99" spans="1:20" ht="11.25" customHeight="1">
      <c r="A99" s="519"/>
      <c r="B99" s="519"/>
      <c r="C99" s="519"/>
      <c r="D99" s="523" t="e">
        <f>" "&amp;#REF!</f>
        <v>#REF!</v>
      </c>
      <c r="E99" s="523"/>
      <c r="F99" s="523"/>
      <c r="G99" s="523"/>
      <c r="H99" s="523"/>
      <c r="I99" s="523"/>
      <c r="J99" s="523"/>
      <c r="K99" s="521"/>
      <c r="L99" s="521"/>
      <c r="M99" s="521"/>
      <c r="N99" s="521"/>
      <c r="O99" s="521"/>
      <c r="P99" s="521"/>
      <c r="Q99" s="524" t="e">
        <f>#REF!&amp;" "</f>
        <v>#REF!</v>
      </c>
      <c r="R99" s="524"/>
      <c r="S99" s="525" t="e">
        <f>"- "&amp;#REF!</f>
        <v>#REF!</v>
      </c>
      <c r="T99" s="525"/>
    </row>
    <row r="101" spans="1:20" ht="9" customHeight="1">
      <c r="A101" s="526" t="s">
        <v>0</v>
      </c>
      <c r="B101" s="526"/>
      <c r="C101" s="526"/>
      <c r="D101" s="300" t="s">
        <v>154</v>
      </c>
      <c r="E101" s="301"/>
      <c r="F101" s="301"/>
      <c r="G101" s="301"/>
      <c r="H101" s="301"/>
      <c r="I101" s="301"/>
      <c r="J101" s="301"/>
      <c r="K101" s="302" t="s">
        <v>331</v>
      </c>
      <c r="L101" s="301"/>
      <c r="M101" s="301"/>
      <c r="N101" s="301"/>
      <c r="O101" s="301"/>
      <c r="P101" s="303"/>
      <c r="Q101" s="302" t="s">
        <v>332</v>
      </c>
      <c r="R101" s="301"/>
      <c r="S101" s="301"/>
      <c r="T101" s="303"/>
    </row>
    <row r="102" spans="1:20" ht="11.25" customHeight="1">
      <c r="A102" s="526"/>
      <c r="B102" s="526"/>
      <c r="C102" s="526"/>
      <c r="D102" s="520" t="e">
        <f>" "&amp;#REF!</f>
        <v>#REF!</v>
      </c>
      <c r="E102" s="520"/>
      <c r="F102" s="520"/>
      <c r="G102" s="520"/>
      <c r="H102" s="520"/>
      <c r="I102" s="520"/>
      <c r="J102" s="520"/>
      <c r="K102" s="527" t="e">
        <f>" "&amp;#REF!</f>
        <v>#REF!</v>
      </c>
      <c r="L102" s="527"/>
      <c r="M102" s="527"/>
      <c r="N102" s="527"/>
      <c r="O102" s="527"/>
      <c r="P102" s="527"/>
      <c r="Q102" s="522" t="e">
        <f>#REF!&amp;" "</f>
        <v>#REF!</v>
      </c>
      <c r="R102" s="522"/>
      <c r="S102" s="522"/>
      <c r="T102" s="522"/>
    </row>
    <row r="103" spans="1:20" ht="9" customHeight="1">
      <c r="A103" s="526"/>
      <c r="B103" s="526"/>
      <c r="C103" s="526"/>
      <c r="D103" s="304" t="s">
        <v>156</v>
      </c>
      <c r="K103" s="305" t="s">
        <v>333</v>
      </c>
      <c r="P103" s="306"/>
      <c r="Q103" s="305" t="s">
        <v>334</v>
      </c>
      <c r="T103" s="306"/>
    </row>
    <row r="104" spans="1:20" s="307" customFormat="1" ht="12" customHeight="1">
      <c r="A104" s="526"/>
      <c r="B104" s="526"/>
      <c r="C104" s="526"/>
      <c r="D104" s="520" t="e">
        <f>" "&amp;#REF!</f>
        <v>#REF!</v>
      </c>
      <c r="E104" s="520"/>
      <c r="F104" s="520"/>
      <c r="G104" s="520"/>
      <c r="H104" s="520"/>
      <c r="I104" s="520"/>
      <c r="J104" s="520"/>
      <c r="K104" s="527" t="e">
        <f>" "&amp;#REF!</f>
        <v>#REF!</v>
      </c>
      <c r="L104" s="527"/>
      <c r="M104" s="527"/>
      <c r="N104" s="527"/>
      <c r="O104" s="527"/>
      <c r="P104" s="527"/>
      <c r="Q104" s="522" t="e">
        <f>#REF!&amp;" "</f>
        <v>#REF!</v>
      </c>
      <c r="R104" s="522"/>
      <c r="S104" s="522"/>
      <c r="T104" s="522"/>
    </row>
    <row r="105" spans="1:20" ht="9" customHeight="1">
      <c r="A105" s="519" t="s">
        <v>335</v>
      </c>
      <c r="B105" s="519"/>
      <c r="C105" s="519"/>
      <c r="D105" s="304" t="s">
        <v>44</v>
      </c>
      <c r="K105" s="305" t="s">
        <v>336</v>
      </c>
      <c r="P105" s="306"/>
      <c r="Q105" s="305" t="s">
        <v>337</v>
      </c>
      <c r="T105" s="306"/>
    </row>
    <row r="106" spans="1:20" s="307" customFormat="1" ht="11.25" customHeight="1">
      <c r="A106" s="519"/>
      <c r="B106" s="519"/>
      <c r="C106" s="519"/>
      <c r="D106" s="520" t="e">
        <f>" "&amp;#REF!&amp;" "&amp;#REF!</f>
        <v>#REF!</v>
      </c>
      <c r="E106" s="520"/>
      <c r="F106" s="520"/>
      <c r="G106" s="520"/>
      <c r="H106" s="520"/>
      <c r="I106" s="520"/>
      <c r="J106" s="520"/>
      <c r="K106" s="521" t="e">
        <f>" "&amp;#REF!&amp;#REF!</f>
        <v>#REF!</v>
      </c>
      <c r="L106" s="521"/>
      <c r="M106" s="521"/>
      <c r="N106" s="521"/>
      <c r="O106" s="521"/>
      <c r="P106" s="521"/>
      <c r="Q106" s="522" t="e">
        <f>#REF!&amp;" "&amp;#REF!&amp;" "</f>
        <v>#REF!</v>
      </c>
      <c r="R106" s="522"/>
      <c r="S106" s="522"/>
      <c r="T106" s="522"/>
    </row>
    <row r="107" spans="1:20" ht="9" customHeight="1">
      <c r="A107" s="519"/>
      <c r="B107" s="519"/>
      <c r="C107" s="519"/>
      <c r="D107" s="304" t="s">
        <v>338</v>
      </c>
      <c r="H107" s="308"/>
      <c r="K107" s="521"/>
      <c r="L107" s="521"/>
      <c r="M107" s="521"/>
      <c r="N107" s="521"/>
      <c r="O107" s="521"/>
      <c r="P107" s="521"/>
      <c r="Q107" s="305" t="s">
        <v>339</v>
      </c>
      <c r="S107" s="308" t="s">
        <v>340</v>
      </c>
      <c r="T107" s="306"/>
    </row>
    <row r="108" spans="1:20" ht="11.25" customHeight="1">
      <c r="A108" s="519"/>
      <c r="B108" s="519"/>
      <c r="C108" s="519"/>
      <c r="D108" s="523" t="e">
        <f>" "&amp;#REF!</f>
        <v>#REF!</v>
      </c>
      <c r="E108" s="523"/>
      <c r="F108" s="523"/>
      <c r="G108" s="523"/>
      <c r="H108" s="523"/>
      <c r="I108" s="523"/>
      <c r="J108" s="523"/>
      <c r="K108" s="521"/>
      <c r="L108" s="521"/>
      <c r="M108" s="521"/>
      <c r="N108" s="521"/>
      <c r="O108" s="521"/>
      <c r="P108" s="521"/>
      <c r="Q108" s="524" t="e">
        <f>#REF!&amp;" "</f>
        <v>#REF!</v>
      </c>
      <c r="R108" s="524"/>
      <c r="S108" s="525" t="e">
        <f>"- "&amp;#REF!</f>
        <v>#REF!</v>
      </c>
      <c r="T108" s="525"/>
    </row>
    <row r="110" spans="1:20" ht="9" customHeight="1">
      <c r="A110" s="526" t="s">
        <v>0</v>
      </c>
      <c r="B110" s="526"/>
      <c r="C110" s="526"/>
      <c r="D110" s="300" t="s">
        <v>154</v>
      </c>
      <c r="E110" s="301"/>
      <c r="F110" s="301"/>
      <c r="G110" s="301"/>
      <c r="H110" s="301"/>
      <c r="I110" s="301"/>
      <c r="J110" s="301"/>
      <c r="K110" s="302" t="s">
        <v>331</v>
      </c>
      <c r="L110" s="301"/>
      <c r="M110" s="301"/>
      <c r="N110" s="301"/>
      <c r="O110" s="301"/>
      <c r="P110" s="303"/>
      <c r="Q110" s="302" t="s">
        <v>332</v>
      </c>
      <c r="R110" s="301"/>
      <c r="S110" s="301"/>
      <c r="T110" s="303"/>
    </row>
    <row r="111" spans="1:20" ht="11.25" customHeight="1">
      <c r="A111" s="526"/>
      <c r="B111" s="526"/>
      <c r="C111" s="526"/>
      <c r="D111" s="520" t="e">
        <f>" "&amp;#REF!</f>
        <v>#REF!</v>
      </c>
      <c r="E111" s="520"/>
      <c r="F111" s="520"/>
      <c r="G111" s="520"/>
      <c r="H111" s="520"/>
      <c r="I111" s="520"/>
      <c r="J111" s="520"/>
      <c r="K111" s="527" t="e">
        <f>" "&amp;#REF!</f>
        <v>#REF!</v>
      </c>
      <c r="L111" s="527"/>
      <c r="M111" s="527"/>
      <c r="N111" s="527"/>
      <c r="O111" s="527"/>
      <c r="P111" s="527"/>
      <c r="Q111" s="522" t="e">
        <f>#REF!&amp;" "</f>
        <v>#REF!</v>
      </c>
      <c r="R111" s="522"/>
      <c r="S111" s="522"/>
      <c r="T111" s="522"/>
    </row>
    <row r="112" spans="1:20" ht="9" customHeight="1">
      <c r="A112" s="526"/>
      <c r="B112" s="526"/>
      <c r="C112" s="526"/>
      <c r="D112" s="304" t="s">
        <v>156</v>
      </c>
      <c r="K112" s="305" t="s">
        <v>333</v>
      </c>
      <c r="P112" s="306"/>
      <c r="Q112" s="305" t="s">
        <v>334</v>
      </c>
      <c r="T112" s="306"/>
    </row>
    <row r="113" spans="1:20" s="307" customFormat="1" ht="12" customHeight="1">
      <c r="A113" s="526"/>
      <c r="B113" s="526"/>
      <c r="C113" s="526"/>
      <c r="D113" s="520" t="e">
        <f>" "&amp;#REF!</f>
        <v>#REF!</v>
      </c>
      <c r="E113" s="520"/>
      <c r="F113" s="520"/>
      <c r="G113" s="520"/>
      <c r="H113" s="520"/>
      <c r="I113" s="520"/>
      <c r="J113" s="520"/>
      <c r="K113" s="527" t="e">
        <f>" "&amp;#REF!</f>
        <v>#REF!</v>
      </c>
      <c r="L113" s="527"/>
      <c r="M113" s="527"/>
      <c r="N113" s="527"/>
      <c r="O113" s="527"/>
      <c r="P113" s="527"/>
      <c r="Q113" s="522" t="e">
        <f>#REF!&amp;" "</f>
        <v>#REF!</v>
      </c>
      <c r="R113" s="522"/>
      <c r="S113" s="522"/>
      <c r="T113" s="522"/>
    </row>
    <row r="114" spans="1:20" ht="9" customHeight="1">
      <c r="A114" s="519" t="s">
        <v>335</v>
      </c>
      <c r="B114" s="519"/>
      <c r="C114" s="519"/>
      <c r="D114" s="304" t="s">
        <v>44</v>
      </c>
      <c r="K114" s="305" t="s">
        <v>336</v>
      </c>
      <c r="P114" s="306"/>
      <c r="Q114" s="305" t="s">
        <v>337</v>
      </c>
      <c r="T114" s="306"/>
    </row>
    <row r="115" spans="1:20" s="307" customFormat="1" ht="11.25" customHeight="1">
      <c r="A115" s="519"/>
      <c r="B115" s="519"/>
      <c r="C115" s="519"/>
      <c r="D115" s="520" t="e">
        <f>" "&amp;#REF!&amp;" "&amp;#REF!</f>
        <v>#REF!</v>
      </c>
      <c r="E115" s="520"/>
      <c r="F115" s="520"/>
      <c r="G115" s="520"/>
      <c r="H115" s="520"/>
      <c r="I115" s="520"/>
      <c r="J115" s="520"/>
      <c r="K115" s="521" t="e">
        <f>" "&amp;#REF!&amp;#REF!</f>
        <v>#REF!</v>
      </c>
      <c r="L115" s="521"/>
      <c r="M115" s="521"/>
      <c r="N115" s="521"/>
      <c r="O115" s="521"/>
      <c r="P115" s="521"/>
      <c r="Q115" s="522" t="e">
        <f>#REF!&amp;" "&amp;#REF!&amp;" "</f>
        <v>#REF!</v>
      </c>
      <c r="R115" s="522"/>
      <c r="S115" s="522"/>
      <c r="T115" s="522"/>
    </row>
    <row r="116" spans="1:20" ht="9" customHeight="1">
      <c r="A116" s="519"/>
      <c r="B116" s="519"/>
      <c r="C116" s="519"/>
      <c r="D116" s="304" t="s">
        <v>338</v>
      </c>
      <c r="H116" s="308"/>
      <c r="K116" s="521"/>
      <c r="L116" s="521"/>
      <c r="M116" s="521"/>
      <c r="N116" s="521"/>
      <c r="O116" s="521"/>
      <c r="P116" s="521"/>
      <c r="Q116" s="305" t="s">
        <v>339</v>
      </c>
      <c r="S116" s="308" t="s">
        <v>340</v>
      </c>
      <c r="T116" s="306"/>
    </row>
    <row r="117" spans="1:20" ht="11.25" customHeight="1">
      <c r="A117" s="519"/>
      <c r="B117" s="519"/>
      <c r="C117" s="519"/>
      <c r="D117" s="523" t="e">
        <f>" "&amp;#REF!</f>
        <v>#REF!</v>
      </c>
      <c r="E117" s="523"/>
      <c r="F117" s="523"/>
      <c r="G117" s="523"/>
      <c r="H117" s="523"/>
      <c r="I117" s="523"/>
      <c r="J117" s="523"/>
      <c r="K117" s="521"/>
      <c r="L117" s="521"/>
      <c r="M117" s="521"/>
      <c r="N117" s="521"/>
      <c r="O117" s="521"/>
      <c r="P117" s="521"/>
      <c r="Q117" s="524" t="e">
        <f>#REF!&amp;" "</f>
        <v>#REF!</v>
      </c>
      <c r="R117" s="524"/>
      <c r="S117" s="525" t="e">
        <f>"- "&amp;#REF!</f>
        <v>#REF!</v>
      </c>
      <c r="T117" s="525"/>
    </row>
    <row r="119" spans="1:20" ht="9" customHeight="1">
      <c r="A119" s="526" t="s">
        <v>0</v>
      </c>
      <c r="B119" s="526"/>
      <c r="C119" s="526"/>
      <c r="D119" s="300" t="s">
        <v>154</v>
      </c>
      <c r="E119" s="301"/>
      <c r="F119" s="301"/>
      <c r="G119" s="301"/>
      <c r="H119" s="301"/>
      <c r="I119" s="301"/>
      <c r="J119" s="301"/>
      <c r="K119" s="302" t="s">
        <v>331</v>
      </c>
      <c r="L119" s="301"/>
      <c r="M119" s="301"/>
      <c r="N119" s="301"/>
      <c r="O119" s="301"/>
      <c r="P119" s="303"/>
      <c r="Q119" s="302" t="s">
        <v>332</v>
      </c>
      <c r="R119" s="301"/>
      <c r="S119" s="301"/>
      <c r="T119" s="303"/>
    </row>
    <row r="120" spans="1:20" ht="11.25" customHeight="1">
      <c r="A120" s="526"/>
      <c r="B120" s="526"/>
      <c r="C120" s="526"/>
      <c r="D120" s="520" t="e">
        <f>" "&amp;#REF!</f>
        <v>#REF!</v>
      </c>
      <c r="E120" s="520"/>
      <c r="F120" s="520"/>
      <c r="G120" s="520"/>
      <c r="H120" s="520"/>
      <c r="I120" s="520"/>
      <c r="J120" s="520"/>
      <c r="K120" s="527" t="e">
        <f>" "&amp;#REF!</f>
        <v>#REF!</v>
      </c>
      <c r="L120" s="527"/>
      <c r="M120" s="527"/>
      <c r="N120" s="527"/>
      <c r="O120" s="527"/>
      <c r="P120" s="527"/>
      <c r="Q120" s="522" t="e">
        <f>#REF!&amp;" "</f>
        <v>#REF!</v>
      </c>
      <c r="R120" s="522"/>
      <c r="S120" s="522"/>
      <c r="T120" s="522"/>
    </row>
    <row r="121" spans="1:20" ht="9" customHeight="1">
      <c r="A121" s="526"/>
      <c r="B121" s="526"/>
      <c r="C121" s="526"/>
      <c r="D121" s="304" t="s">
        <v>156</v>
      </c>
      <c r="K121" s="305" t="s">
        <v>333</v>
      </c>
      <c r="P121" s="306"/>
      <c r="Q121" s="305" t="s">
        <v>334</v>
      </c>
      <c r="T121" s="306"/>
    </row>
    <row r="122" spans="1:20" s="307" customFormat="1" ht="12" customHeight="1">
      <c r="A122" s="526"/>
      <c r="B122" s="526"/>
      <c r="C122" s="526"/>
      <c r="D122" s="520" t="e">
        <f>" "&amp;#REF!</f>
        <v>#REF!</v>
      </c>
      <c r="E122" s="520"/>
      <c r="F122" s="520"/>
      <c r="G122" s="520"/>
      <c r="H122" s="520"/>
      <c r="I122" s="520"/>
      <c r="J122" s="520"/>
      <c r="K122" s="527" t="e">
        <f>" "&amp;#REF!</f>
        <v>#REF!</v>
      </c>
      <c r="L122" s="527"/>
      <c r="M122" s="527"/>
      <c r="N122" s="527"/>
      <c r="O122" s="527"/>
      <c r="P122" s="527"/>
      <c r="Q122" s="522" t="e">
        <f>#REF!&amp;" "</f>
        <v>#REF!</v>
      </c>
      <c r="R122" s="522"/>
      <c r="S122" s="522"/>
      <c r="T122" s="522"/>
    </row>
    <row r="123" spans="1:20" ht="9" customHeight="1">
      <c r="A123" s="519" t="s">
        <v>335</v>
      </c>
      <c r="B123" s="519"/>
      <c r="C123" s="519"/>
      <c r="D123" s="304" t="s">
        <v>44</v>
      </c>
      <c r="K123" s="305" t="s">
        <v>336</v>
      </c>
      <c r="P123" s="306"/>
      <c r="Q123" s="305" t="s">
        <v>337</v>
      </c>
      <c r="T123" s="306"/>
    </row>
    <row r="124" spans="1:20" s="307" customFormat="1" ht="11.25" customHeight="1">
      <c r="A124" s="519"/>
      <c r="B124" s="519"/>
      <c r="C124" s="519"/>
      <c r="D124" s="520" t="e">
        <f>" "&amp;#REF!&amp;" "&amp;#REF!</f>
        <v>#REF!</v>
      </c>
      <c r="E124" s="520"/>
      <c r="F124" s="520"/>
      <c r="G124" s="520"/>
      <c r="H124" s="520"/>
      <c r="I124" s="520"/>
      <c r="J124" s="520"/>
      <c r="K124" s="521" t="e">
        <f>" "&amp;#REF!&amp;#REF!</f>
        <v>#REF!</v>
      </c>
      <c r="L124" s="521"/>
      <c r="M124" s="521"/>
      <c r="N124" s="521"/>
      <c r="O124" s="521"/>
      <c r="P124" s="521"/>
      <c r="Q124" s="522" t="e">
        <f>#REF!&amp;" "&amp;#REF!&amp;" "</f>
        <v>#REF!</v>
      </c>
      <c r="R124" s="522"/>
      <c r="S124" s="522"/>
      <c r="T124" s="522"/>
    </row>
    <row r="125" spans="1:20" ht="9" customHeight="1">
      <c r="A125" s="519"/>
      <c r="B125" s="519"/>
      <c r="C125" s="519"/>
      <c r="D125" s="304" t="s">
        <v>338</v>
      </c>
      <c r="H125" s="308"/>
      <c r="K125" s="521"/>
      <c r="L125" s="521"/>
      <c r="M125" s="521"/>
      <c r="N125" s="521"/>
      <c r="O125" s="521"/>
      <c r="P125" s="521"/>
      <c r="Q125" s="305" t="s">
        <v>339</v>
      </c>
      <c r="S125" s="308" t="s">
        <v>340</v>
      </c>
      <c r="T125" s="306"/>
    </row>
    <row r="126" spans="1:20" ht="11.25" customHeight="1">
      <c r="A126" s="519"/>
      <c r="B126" s="519"/>
      <c r="C126" s="519"/>
      <c r="D126" s="523" t="e">
        <f>" "&amp;#REF!</f>
        <v>#REF!</v>
      </c>
      <c r="E126" s="523"/>
      <c r="F126" s="523"/>
      <c r="G126" s="523"/>
      <c r="H126" s="523"/>
      <c r="I126" s="523"/>
      <c r="J126" s="523"/>
      <c r="K126" s="521"/>
      <c r="L126" s="521"/>
      <c r="M126" s="521"/>
      <c r="N126" s="521"/>
      <c r="O126" s="521"/>
      <c r="P126" s="521"/>
      <c r="Q126" s="524" t="e">
        <f>#REF!&amp;" "</f>
        <v>#REF!</v>
      </c>
      <c r="R126" s="524"/>
      <c r="S126" s="525" t="e">
        <f>"- "&amp;#REF!</f>
        <v>#REF!</v>
      </c>
      <c r="T126" s="525"/>
    </row>
    <row r="128" spans="1:20" ht="9" customHeight="1">
      <c r="A128" s="526" t="s">
        <v>0</v>
      </c>
      <c r="B128" s="526"/>
      <c r="C128" s="526"/>
      <c r="D128" s="300" t="s">
        <v>154</v>
      </c>
      <c r="E128" s="301"/>
      <c r="F128" s="301"/>
      <c r="G128" s="301"/>
      <c r="H128" s="301"/>
      <c r="I128" s="301"/>
      <c r="J128" s="301"/>
      <c r="K128" s="302" t="s">
        <v>331</v>
      </c>
      <c r="L128" s="301"/>
      <c r="M128" s="301"/>
      <c r="N128" s="301"/>
      <c r="O128" s="301"/>
      <c r="P128" s="303"/>
      <c r="Q128" s="302" t="s">
        <v>332</v>
      </c>
      <c r="R128" s="301"/>
      <c r="S128" s="301"/>
      <c r="T128" s="303"/>
    </row>
    <row r="129" spans="1:20" ht="11.25" customHeight="1">
      <c r="A129" s="526"/>
      <c r="B129" s="526"/>
      <c r="C129" s="526"/>
      <c r="D129" s="520" t="e">
        <f>" "&amp;#REF!</f>
        <v>#REF!</v>
      </c>
      <c r="E129" s="520"/>
      <c r="F129" s="520"/>
      <c r="G129" s="520"/>
      <c r="H129" s="520"/>
      <c r="I129" s="520"/>
      <c r="J129" s="520"/>
      <c r="K129" s="527" t="e">
        <f>" "&amp;#REF!</f>
        <v>#REF!</v>
      </c>
      <c r="L129" s="527"/>
      <c r="M129" s="527"/>
      <c r="N129" s="527"/>
      <c r="O129" s="527"/>
      <c r="P129" s="527"/>
      <c r="Q129" s="522" t="e">
        <f>#REF!&amp;" "</f>
        <v>#REF!</v>
      </c>
      <c r="R129" s="522"/>
      <c r="S129" s="522"/>
      <c r="T129" s="522"/>
    </row>
    <row r="130" spans="1:20" ht="9" customHeight="1">
      <c r="A130" s="526"/>
      <c r="B130" s="526"/>
      <c r="C130" s="526"/>
      <c r="D130" s="304" t="s">
        <v>156</v>
      </c>
      <c r="K130" s="305" t="s">
        <v>333</v>
      </c>
      <c r="P130" s="306"/>
      <c r="Q130" s="305" t="s">
        <v>334</v>
      </c>
      <c r="T130" s="306"/>
    </row>
    <row r="131" spans="1:20" s="307" customFormat="1" ht="12" customHeight="1">
      <c r="A131" s="526"/>
      <c r="B131" s="526"/>
      <c r="C131" s="526"/>
      <c r="D131" s="520" t="e">
        <f>" "&amp;#REF!</f>
        <v>#REF!</v>
      </c>
      <c r="E131" s="520"/>
      <c r="F131" s="520"/>
      <c r="G131" s="520"/>
      <c r="H131" s="520"/>
      <c r="I131" s="520"/>
      <c r="J131" s="520"/>
      <c r="K131" s="527" t="e">
        <f>" "&amp;#REF!</f>
        <v>#REF!</v>
      </c>
      <c r="L131" s="527"/>
      <c r="M131" s="527"/>
      <c r="N131" s="527"/>
      <c r="O131" s="527"/>
      <c r="P131" s="527"/>
      <c r="Q131" s="522" t="e">
        <f>#REF!&amp;" "</f>
        <v>#REF!</v>
      </c>
      <c r="R131" s="522"/>
      <c r="S131" s="522"/>
      <c r="T131" s="522"/>
    </row>
    <row r="132" spans="1:20" ht="9" customHeight="1">
      <c r="A132" s="519" t="s">
        <v>335</v>
      </c>
      <c r="B132" s="519"/>
      <c r="C132" s="519"/>
      <c r="D132" s="304" t="s">
        <v>44</v>
      </c>
      <c r="K132" s="305" t="s">
        <v>336</v>
      </c>
      <c r="P132" s="306"/>
      <c r="Q132" s="305" t="s">
        <v>337</v>
      </c>
      <c r="T132" s="306"/>
    </row>
    <row r="133" spans="1:20" s="307" customFormat="1" ht="11.25" customHeight="1">
      <c r="A133" s="519"/>
      <c r="B133" s="519"/>
      <c r="C133" s="519"/>
      <c r="D133" s="520" t="e">
        <f>" "&amp;#REF!&amp;" "&amp;#REF!</f>
        <v>#REF!</v>
      </c>
      <c r="E133" s="520"/>
      <c r="F133" s="520"/>
      <c r="G133" s="520"/>
      <c r="H133" s="520"/>
      <c r="I133" s="520"/>
      <c r="J133" s="520"/>
      <c r="K133" s="521" t="e">
        <f>" "&amp;#REF!&amp;#REF!</f>
        <v>#REF!</v>
      </c>
      <c r="L133" s="521"/>
      <c r="M133" s="521"/>
      <c r="N133" s="521"/>
      <c r="O133" s="521"/>
      <c r="P133" s="521"/>
      <c r="Q133" s="522" t="e">
        <f>#REF!&amp;" "&amp;#REF!&amp;" "</f>
        <v>#REF!</v>
      </c>
      <c r="R133" s="522"/>
      <c r="S133" s="522"/>
      <c r="T133" s="522"/>
    </row>
    <row r="134" spans="1:20" ht="9" customHeight="1">
      <c r="A134" s="519"/>
      <c r="B134" s="519"/>
      <c r="C134" s="519"/>
      <c r="D134" s="304" t="s">
        <v>338</v>
      </c>
      <c r="H134" s="308"/>
      <c r="K134" s="521"/>
      <c r="L134" s="521"/>
      <c r="M134" s="521"/>
      <c r="N134" s="521"/>
      <c r="O134" s="521"/>
      <c r="P134" s="521"/>
      <c r="Q134" s="305" t="s">
        <v>339</v>
      </c>
      <c r="S134" s="308" t="s">
        <v>340</v>
      </c>
      <c r="T134" s="306"/>
    </row>
    <row r="135" spans="1:20" ht="11.25" customHeight="1">
      <c r="A135" s="519"/>
      <c r="B135" s="519"/>
      <c r="C135" s="519"/>
      <c r="D135" s="523" t="e">
        <f>" "&amp;#REF!</f>
        <v>#REF!</v>
      </c>
      <c r="E135" s="523"/>
      <c r="F135" s="523"/>
      <c r="G135" s="523"/>
      <c r="H135" s="523"/>
      <c r="I135" s="523"/>
      <c r="J135" s="523"/>
      <c r="K135" s="521"/>
      <c r="L135" s="521"/>
      <c r="M135" s="521"/>
      <c r="N135" s="521"/>
      <c r="O135" s="521"/>
      <c r="P135" s="521"/>
      <c r="Q135" s="524" t="e">
        <f>#REF!&amp;" "</f>
        <v>#REF!</v>
      </c>
      <c r="R135" s="524"/>
      <c r="S135" s="525" t="e">
        <f>"- "&amp;#REF!</f>
        <v>#REF!</v>
      </c>
      <c r="T135" s="525"/>
    </row>
    <row r="137" spans="1:20" ht="9" customHeight="1">
      <c r="A137" s="526" t="s">
        <v>0</v>
      </c>
      <c r="B137" s="526"/>
      <c r="C137" s="526"/>
      <c r="D137" s="300" t="s">
        <v>154</v>
      </c>
      <c r="E137" s="301"/>
      <c r="F137" s="301"/>
      <c r="G137" s="301"/>
      <c r="H137" s="301"/>
      <c r="I137" s="301"/>
      <c r="J137" s="301"/>
      <c r="K137" s="302" t="s">
        <v>331</v>
      </c>
      <c r="L137" s="301"/>
      <c r="M137" s="301"/>
      <c r="N137" s="301"/>
      <c r="O137" s="301"/>
      <c r="P137" s="303"/>
      <c r="Q137" s="302" t="s">
        <v>332</v>
      </c>
      <c r="R137" s="301"/>
      <c r="S137" s="301"/>
      <c r="T137" s="303"/>
    </row>
    <row r="138" spans="1:20" ht="11.25" customHeight="1">
      <c r="A138" s="526"/>
      <c r="B138" s="526"/>
      <c r="C138" s="526"/>
      <c r="D138" s="520" t="e">
        <f>" "&amp;#REF!</f>
        <v>#REF!</v>
      </c>
      <c r="E138" s="520"/>
      <c r="F138" s="520"/>
      <c r="G138" s="520"/>
      <c r="H138" s="520"/>
      <c r="I138" s="520"/>
      <c r="J138" s="520"/>
      <c r="K138" s="527" t="e">
        <f>" "&amp;#REF!</f>
        <v>#REF!</v>
      </c>
      <c r="L138" s="527"/>
      <c r="M138" s="527"/>
      <c r="N138" s="527"/>
      <c r="O138" s="527"/>
      <c r="P138" s="527"/>
      <c r="Q138" s="522" t="e">
        <f>#REF!&amp;" "</f>
        <v>#REF!</v>
      </c>
      <c r="R138" s="522"/>
      <c r="S138" s="522"/>
      <c r="T138" s="522"/>
    </row>
    <row r="139" spans="1:20" ht="9" customHeight="1">
      <c r="A139" s="526"/>
      <c r="B139" s="526"/>
      <c r="C139" s="526"/>
      <c r="D139" s="304" t="s">
        <v>156</v>
      </c>
      <c r="K139" s="305" t="s">
        <v>333</v>
      </c>
      <c r="P139" s="306"/>
      <c r="Q139" s="305" t="s">
        <v>334</v>
      </c>
      <c r="T139" s="306"/>
    </row>
    <row r="140" spans="1:20" s="307" customFormat="1" ht="12" customHeight="1">
      <c r="A140" s="526"/>
      <c r="B140" s="526"/>
      <c r="C140" s="526"/>
      <c r="D140" s="520" t="e">
        <f>" "&amp;#REF!</f>
        <v>#REF!</v>
      </c>
      <c r="E140" s="520"/>
      <c r="F140" s="520"/>
      <c r="G140" s="520"/>
      <c r="H140" s="520"/>
      <c r="I140" s="520"/>
      <c r="J140" s="520"/>
      <c r="K140" s="527" t="e">
        <f>" "&amp;#REF!</f>
        <v>#REF!</v>
      </c>
      <c r="L140" s="527"/>
      <c r="M140" s="527"/>
      <c r="N140" s="527"/>
      <c r="O140" s="527"/>
      <c r="P140" s="527"/>
      <c r="Q140" s="522" t="e">
        <f>#REF!&amp;" "</f>
        <v>#REF!</v>
      </c>
      <c r="R140" s="522"/>
      <c r="S140" s="522"/>
      <c r="T140" s="522"/>
    </row>
    <row r="141" spans="1:20" ht="9" customHeight="1">
      <c r="A141" s="519" t="s">
        <v>335</v>
      </c>
      <c r="B141" s="519"/>
      <c r="C141" s="519"/>
      <c r="D141" s="304" t="s">
        <v>44</v>
      </c>
      <c r="K141" s="305" t="s">
        <v>336</v>
      </c>
      <c r="P141" s="306"/>
      <c r="Q141" s="305" t="s">
        <v>337</v>
      </c>
      <c r="T141" s="306"/>
    </row>
    <row r="142" spans="1:20" s="307" customFormat="1" ht="11.25" customHeight="1">
      <c r="A142" s="519"/>
      <c r="B142" s="519"/>
      <c r="C142" s="519"/>
      <c r="D142" s="520" t="e">
        <f>" "&amp;#REF!&amp;" "&amp;#REF!</f>
        <v>#REF!</v>
      </c>
      <c r="E142" s="520"/>
      <c r="F142" s="520"/>
      <c r="G142" s="520"/>
      <c r="H142" s="520"/>
      <c r="I142" s="520"/>
      <c r="J142" s="520"/>
      <c r="K142" s="521" t="e">
        <f>" "&amp;#REF!&amp;#REF!</f>
        <v>#REF!</v>
      </c>
      <c r="L142" s="521"/>
      <c r="M142" s="521"/>
      <c r="N142" s="521"/>
      <c r="O142" s="521"/>
      <c r="P142" s="521"/>
      <c r="Q142" s="522" t="e">
        <f>#REF!&amp;" "&amp;#REF!&amp;" "</f>
        <v>#REF!</v>
      </c>
      <c r="R142" s="522"/>
      <c r="S142" s="522"/>
      <c r="T142" s="522"/>
    </row>
    <row r="143" spans="1:20" ht="9" customHeight="1">
      <c r="A143" s="519"/>
      <c r="B143" s="519"/>
      <c r="C143" s="519"/>
      <c r="D143" s="304" t="s">
        <v>338</v>
      </c>
      <c r="H143" s="308"/>
      <c r="K143" s="521"/>
      <c r="L143" s="521"/>
      <c r="M143" s="521"/>
      <c r="N143" s="521"/>
      <c r="O143" s="521"/>
      <c r="P143" s="521"/>
      <c r="Q143" s="305" t="s">
        <v>339</v>
      </c>
      <c r="S143" s="308" t="s">
        <v>340</v>
      </c>
      <c r="T143" s="306"/>
    </row>
    <row r="144" spans="1:20" ht="11.25" customHeight="1">
      <c r="A144" s="519"/>
      <c r="B144" s="519"/>
      <c r="C144" s="519"/>
      <c r="D144" s="523" t="e">
        <f>" "&amp;#REF!</f>
        <v>#REF!</v>
      </c>
      <c r="E144" s="523"/>
      <c r="F144" s="523"/>
      <c r="G144" s="523"/>
      <c r="H144" s="523"/>
      <c r="I144" s="523"/>
      <c r="J144" s="523"/>
      <c r="K144" s="521"/>
      <c r="L144" s="521"/>
      <c r="M144" s="521"/>
      <c r="N144" s="521"/>
      <c r="O144" s="521"/>
      <c r="P144" s="521"/>
      <c r="Q144" s="524" t="e">
        <f>#REF!&amp;" "</f>
        <v>#REF!</v>
      </c>
      <c r="R144" s="524"/>
      <c r="S144" s="525" t="e">
        <f>"- "&amp;#REF!</f>
        <v>#REF!</v>
      </c>
      <c r="T144" s="525"/>
    </row>
    <row r="146" spans="1:20" ht="9" customHeight="1">
      <c r="A146" s="526" t="s">
        <v>0</v>
      </c>
      <c r="B146" s="526"/>
      <c r="C146" s="526"/>
      <c r="D146" s="300" t="s">
        <v>154</v>
      </c>
      <c r="E146" s="301"/>
      <c r="F146" s="301"/>
      <c r="G146" s="301"/>
      <c r="H146" s="301"/>
      <c r="I146" s="301"/>
      <c r="J146" s="301"/>
      <c r="K146" s="302" t="s">
        <v>331</v>
      </c>
      <c r="L146" s="301"/>
      <c r="M146" s="301"/>
      <c r="N146" s="301"/>
      <c r="O146" s="301"/>
      <c r="P146" s="303"/>
      <c r="Q146" s="302" t="s">
        <v>332</v>
      </c>
      <c r="R146" s="301"/>
      <c r="S146" s="301"/>
      <c r="T146" s="303"/>
    </row>
    <row r="147" spans="1:20" ht="11.25" customHeight="1">
      <c r="A147" s="526"/>
      <c r="B147" s="526"/>
      <c r="C147" s="526"/>
      <c r="D147" s="520" t="e">
        <f>" "&amp;#REF!</f>
        <v>#REF!</v>
      </c>
      <c r="E147" s="520"/>
      <c r="F147" s="520"/>
      <c r="G147" s="520"/>
      <c r="H147" s="520"/>
      <c r="I147" s="520"/>
      <c r="J147" s="520"/>
      <c r="K147" s="527" t="e">
        <f>" "&amp;#REF!</f>
        <v>#REF!</v>
      </c>
      <c r="L147" s="527"/>
      <c r="M147" s="527"/>
      <c r="N147" s="527"/>
      <c r="O147" s="527"/>
      <c r="P147" s="527"/>
      <c r="Q147" s="522" t="e">
        <f>#REF!&amp;" "</f>
        <v>#REF!</v>
      </c>
      <c r="R147" s="522"/>
      <c r="S147" s="522"/>
      <c r="T147" s="522"/>
    </row>
    <row r="148" spans="1:20" ht="9" customHeight="1">
      <c r="A148" s="526"/>
      <c r="B148" s="526"/>
      <c r="C148" s="526"/>
      <c r="D148" s="304" t="s">
        <v>156</v>
      </c>
      <c r="K148" s="305" t="s">
        <v>333</v>
      </c>
      <c r="P148" s="306"/>
      <c r="Q148" s="305" t="s">
        <v>334</v>
      </c>
      <c r="T148" s="306"/>
    </row>
    <row r="149" spans="1:20" s="307" customFormat="1" ht="12" customHeight="1">
      <c r="A149" s="526"/>
      <c r="B149" s="526"/>
      <c r="C149" s="526"/>
      <c r="D149" s="520" t="e">
        <f>" "&amp;#REF!</f>
        <v>#REF!</v>
      </c>
      <c r="E149" s="520"/>
      <c r="F149" s="520"/>
      <c r="G149" s="520"/>
      <c r="H149" s="520"/>
      <c r="I149" s="520"/>
      <c r="J149" s="520"/>
      <c r="K149" s="527" t="e">
        <f>" "&amp;#REF!</f>
        <v>#REF!</v>
      </c>
      <c r="L149" s="527"/>
      <c r="M149" s="527"/>
      <c r="N149" s="527"/>
      <c r="O149" s="527"/>
      <c r="P149" s="527"/>
      <c r="Q149" s="522" t="e">
        <f>#REF!&amp;" "</f>
        <v>#REF!</v>
      </c>
      <c r="R149" s="522"/>
      <c r="S149" s="522"/>
      <c r="T149" s="522"/>
    </row>
    <row r="150" spans="1:20" ht="9" customHeight="1">
      <c r="A150" s="519" t="s">
        <v>335</v>
      </c>
      <c r="B150" s="519"/>
      <c r="C150" s="519"/>
      <c r="D150" s="304" t="s">
        <v>44</v>
      </c>
      <c r="K150" s="305" t="s">
        <v>336</v>
      </c>
      <c r="P150" s="306"/>
      <c r="Q150" s="305" t="s">
        <v>337</v>
      </c>
      <c r="T150" s="306"/>
    </row>
    <row r="151" spans="1:20" s="307" customFormat="1" ht="11.25" customHeight="1">
      <c r="A151" s="519"/>
      <c r="B151" s="519"/>
      <c r="C151" s="519"/>
      <c r="D151" s="520" t="e">
        <f>" "&amp;#REF!&amp;" "&amp;#REF!</f>
        <v>#REF!</v>
      </c>
      <c r="E151" s="520"/>
      <c r="F151" s="520"/>
      <c r="G151" s="520"/>
      <c r="H151" s="520"/>
      <c r="I151" s="520"/>
      <c r="J151" s="520"/>
      <c r="K151" s="521" t="e">
        <f>" "&amp;#REF!&amp;#REF!</f>
        <v>#REF!</v>
      </c>
      <c r="L151" s="521"/>
      <c r="M151" s="521"/>
      <c r="N151" s="521"/>
      <c r="O151" s="521"/>
      <c r="P151" s="521"/>
      <c r="Q151" s="522" t="e">
        <f>#REF!&amp;" "&amp;#REF!&amp;" "</f>
        <v>#REF!</v>
      </c>
      <c r="R151" s="522"/>
      <c r="S151" s="522"/>
      <c r="T151" s="522"/>
    </row>
    <row r="152" spans="1:20" ht="9" customHeight="1">
      <c r="A152" s="519"/>
      <c r="B152" s="519"/>
      <c r="C152" s="519"/>
      <c r="D152" s="304" t="s">
        <v>338</v>
      </c>
      <c r="H152" s="308"/>
      <c r="K152" s="521"/>
      <c r="L152" s="521"/>
      <c r="M152" s="521"/>
      <c r="N152" s="521"/>
      <c r="O152" s="521"/>
      <c r="P152" s="521"/>
      <c r="Q152" s="305" t="s">
        <v>339</v>
      </c>
      <c r="S152" s="308" t="s">
        <v>340</v>
      </c>
      <c r="T152" s="306"/>
    </row>
    <row r="153" spans="1:20" ht="11.25" customHeight="1">
      <c r="A153" s="519"/>
      <c r="B153" s="519"/>
      <c r="C153" s="519"/>
      <c r="D153" s="523" t="e">
        <f>" "&amp;#REF!</f>
        <v>#REF!</v>
      </c>
      <c r="E153" s="523"/>
      <c r="F153" s="523"/>
      <c r="G153" s="523"/>
      <c r="H153" s="523"/>
      <c r="I153" s="523"/>
      <c r="J153" s="523"/>
      <c r="K153" s="521"/>
      <c r="L153" s="521"/>
      <c r="M153" s="521"/>
      <c r="N153" s="521"/>
      <c r="O153" s="521"/>
      <c r="P153" s="521"/>
      <c r="Q153" s="524" t="e">
        <f>#REF!&amp;" "</f>
        <v>#REF!</v>
      </c>
      <c r="R153" s="524"/>
      <c r="S153" s="525" t="e">
        <f>"- "&amp;#REF!</f>
        <v>#REF!</v>
      </c>
      <c r="T153" s="525"/>
    </row>
    <row r="155" spans="1:20" ht="9" customHeight="1">
      <c r="A155" s="526" t="s">
        <v>0</v>
      </c>
      <c r="B155" s="526"/>
      <c r="C155" s="526"/>
      <c r="D155" s="300" t="s">
        <v>154</v>
      </c>
      <c r="E155" s="301"/>
      <c r="F155" s="301"/>
      <c r="G155" s="301"/>
      <c r="H155" s="301"/>
      <c r="I155" s="301"/>
      <c r="J155" s="301"/>
      <c r="K155" s="302" t="s">
        <v>331</v>
      </c>
      <c r="L155" s="301"/>
      <c r="M155" s="301"/>
      <c r="N155" s="301"/>
      <c r="O155" s="301"/>
      <c r="P155" s="303"/>
      <c r="Q155" s="302" t="s">
        <v>332</v>
      </c>
      <c r="R155" s="301"/>
      <c r="S155" s="301"/>
      <c r="T155" s="303"/>
    </row>
    <row r="156" spans="1:20" ht="11.25" customHeight="1">
      <c r="A156" s="526"/>
      <c r="B156" s="526"/>
      <c r="C156" s="526"/>
      <c r="D156" s="520" t="e">
        <f>" "&amp;#REF!</f>
        <v>#REF!</v>
      </c>
      <c r="E156" s="520"/>
      <c r="F156" s="520"/>
      <c r="G156" s="520"/>
      <c r="H156" s="520"/>
      <c r="I156" s="520"/>
      <c r="J156" s="520"/>
      <c r="K156" s="527" t="e">
        <f>" "&amp;#REF!</f>
        <v>#REF!</v>
      </c>
      <c r="L156" s="527"/>
      <c r="M156" s="527"/>
      <c r="N156" s="527"/>
      <c r="O156" s="527"/>
      <c r="P156" s="527"/>
      <c r="Q156" s="522" t="e">
        <f>#REF!&amp;" "</f>
        <v>#REF!</v>
      </c>
      <c r="R156" s="522"/>
      <c r="S156" s="522"/>
      <c r="T156" s="522"/>
    </row>
    <row r="157" spans="1:20" ht="9" customHeight="1">
      <c r="A157" s="526"/>
      <c r="B157" s="526"/>
      <c r="C157" s="526"/>
      <c r="D157" s="304" t="s">
        <v>156</v>
      </c>
      <c r="K157" s="305" t="s">
        <v>333</v>
      </c>
      <c r="P157" s="306"/>
      <c r="Q157" s="305" t="s">
        <v>334</v>
      </c>
      <c r="T157" s="306"/>
    </row>
    <row r="158" spans="1:20" s="307" customFormat="1" ht="12" customHeight="1">
      <c r="A158" s="526"/>
      <c r="B158" s="526"/>
      <c r="C158" s="526"/>
      <c r="D158" s="520" t="e">
        <f>" "&amp;#REF!</f>
        <v>#REF!</v>
      </c>
      <c r="E158" s="520"/>
      <c r="F158" s="520"/>
      <c r="G158" s="520"/>
      <c r="H158" s="520"/>
      <c r="I158" s="520"/>
      <c r="J158" s="520"/>
      <c r="K158" s="527" t="e">
        <f>" "&amp;#REF!</f>
        <v>#REF!</v>
      </c>
      <c r="L158" s="527"/>
      <c r="M158" s="527"/>
      <c r="N158" s="527"/>
      <c r="O158" s="527"/>
      <c r="P158" s="527"/>
      <c r="Q158" s="522" t="e">
        <f>#REF!&amp;" "</f>
        <v>#REF!</v>
      </c>
      <c r="R158" s="522"/>
      <c r="S158" s="522"/>
      <c r="T158" s="522"/>
    </row>
    <row r="159" spans="1:20" ht="9" customHeight="1">
      <c r="A159" s="519" t="s">
        <v>335</v>
      </c>
      <c r="B159" s="519"/>
      <c r="C159" s="519"/>
      <c r="D159" s="304" t="s">
        <v>44</v>
      </c>
      <c r="K159" s="305" t="s">
        <v>336</v>
      </c>
      <c r="P159" s="306"/>
      <c r="Q159" s="305" t="s">
        <v>337</v>
      </c>
      <c r="T159" s="306"/>
    </row>
    <row r="160" spans="1:20" s="307" customFormat="1" ht="11.25" customHeight="1">
      <c r="A160" s="519"/>
      <c r="B160" s="519"/>
      <c r="C160" s="519"/>
      <c r="D160" s="520" t="e">
        <f>" "&amp;#REF!&amp;" "&amp;#REF!</f>
        <v>#REF!</v>
      </c>
      <c r="E160" s="520"/>
      <c r="F160" s="520"/>
      <c r="G160" s="520"/>
      <c r="H160" s="520"/>
      <c r="I160" s="520"/>
      <c r="J160" s="520"/>
      <c r="K160" s="521" t="e">
        <f>" "&amp;#REF!&amp;#REF!</f>
        <v>#REF!</v>
      </c>
      <c r="L160" s="521"/>
      <c r="M160" s="521"/>
      <c r="N160" s="521"/>
      <c r="O160" s="521"/>
      <c r="P160" s="521"/>
      <c r="Q160" s="522" t="e">
        <f>#REF!&amp;" "&amp;#REF!&amp;" "</f>
        <v>#REF!</v>
      </c>
      <c r="R160" s="522"/>
      <c r="S160" s="522"/>
      <c r="T160" s="522"/>
    </row>
    <row r="161" spans="1:20" ht="9" customHeight="1">
      <c r="A161" s="519"/>
      <c r="B161" s="519"/>
      <c r="C161" s="519"/>
      <c r="D161" s="304" t="s">
        <v>338</v>
      </c>
      <c r="H161" s="308"/>
      <c r="K161" s="521"/>
      <c r="L161" s="521"/>
      <c r="M161" s="521"/>
      <c r="N161" s="521"/>
      <c r="O161" s="521"/>
      <c r="P161" s="521"/>
      <c r="Q161" s="305" t="s">
        <v>339</v>
      </c>
      <c r="S161" s="308" t="s">
        <v>340</v>
      </c>
      <c r="T161" s="306"/>
    </row>
    <row r="162" spans="1:20" ht="11.25" customHeight="1">
      <c r="A162" s="519"/>
      <c r="B162" s="519"/>
      <c r="C162" s="519"/>
      <c r="D162" s="523" t="e">
        <f>" "&amp;#REF!</f>
        <v>#REF!</v>
      </c>
      <c r="E162" s="523"/>
      <c r="F162" s="523"/>
      <c r="G162" s="523"/>
      <c r="H162" s="523"/>
      <c r="I162" s="523"/>
      <c r="J162" s="523"/>
      <c r="K162" s="521"/>
      <c r="L162" s="521"/>
      <c r="M162" s="521"/>
      <c r="N162" s="521"/>
      <c r="O162" s="521"/>
      <c r="P162" s="521"/>
      <c r="Q162" s="524" t="e">
        <f>#REF!&amp;" "</f>
        <v>#REF!</v>
      </c>
      <c r="R162" s="524"/>
      <c r="S162" s="525" t="e">
        <f>"- "&amp;#REF!</f>
        <v>#REF!</v>
      </c>
      <c r="T162" s="525"/>
    </row>
    <row r="164" spans="1:20" ht="9" customHeight="1">
      <c r="A164" s="526" t="s">
        <v>0</v>
      </c>
      <c r="B164" s="526"/>
      <c r="C164" s="526"/>
      <c r="D164" s="300" t="s">
        <v>154</v>
      </c>
      <c r="E164" s="301"/>
      <c r="F164" s="301"/>
      <c r="G164" s="301"/>
      <c r="H164" s="301"/>
      <c r="I164" s="301"/>
      <c r="J164" s="301"/>
      <c r="K164" s="302" t="s">
        <v>331</v>
      </c>
      <c r="L164" s="301"/>
      <c r="M164" s="301"/>
      <c r="N164" s="301"/>
      <c r="O164" s="301"/>
      <c r="P164" s="303"/>
      <c r="Q164" s="302" t="s">
        <v>332</v>
      </c>
      <c r="R164" s="301"/>
      <c r="S164" s="301"/>
      <c r="T164" s="303"/>
    </row>
    <row r="165" spans="1:20" ht="11.25" customHeight="1">
      <c r="A165" s="526"/>
      <c r="B165" s="526"/>
      <c r="C165" s="526"/>
      <c r="D165" s="520" t="e">
        <f>" "&amp;#REF!</f>
        <v>#REF!</v>
      </c>
      <c r="E165" s="520"/>
      <c r="F165" s="520"/>
      <c r="G165" s="520"/>
      <c r="H165" s="520"/>
      <c r="I165" s="520"/>
      <c r="J165" s="520"/>
      <c r="K165" s="527" t="e">
        <f>" "&amp;#REF!</f>
        <v>#REF!</v>
      </c>
      <c r="L165" s="527"/>
      <c r="M165" s="527"/>
      <c r="N165" s="527"/>
      <c r="O165" s="527"/>
      <c r="P165" s="527"/>
      <c r="Q165" s="522" t="e">
        <f>#REF!&amp;" "</f>
        <v>#REF!</v>
      </c>
      <c r="R165" s="522"/>
      <c r="S165" s="522"/>
      <c r="T165" s="522"/>
    </row>
    <row r="166" spans="1:20" ht="9" customHeight="1">
      <c r="A166" s="526"/>
      <c r="B166" s="526"/>
      <c r="C166" s="526"/>
      <c r="D166" s="304" t="s">
        <v>156</v>
      </c>
      <c r="K166" s="305" t="s">
        <v>333</v>
      </c>
      <c r="P166" s="306"/>
      <c r="Q166" s="305" t="s">
        <v>334</v>
      </c>
      <c r="T166" s="306"/>
    </row>
    <row r="167" spans="1:20" s="307" customFormat="1" ht="12" customHeight="1">
      <c r="A167" s="526"/>
      <c r="B167" s="526"/>
      <c r="C167" s="526"/>
      <c r="D167" s="520" t="e">
        <f>" "&amp;#REF!</f>
        <v>#REF!</v>
      </c>
      <c r="E167" s="520"/>
      <c r="F167" s="520"/>
      <c r="G167" s="520"/>
      <c r="H167" s="520"/>
      <c r="I167" s="520"/>
      <c r="J167" s="520"/>
      <c r="K167" s="527" t="e">
        <f>" "&amp;#REF!</f>
        <v>#REF!</v>
      </c>
      <c r="L167" s="527"/>
      <c r="M167" s="527"/>
      <c r="N167" s="527"/>
      <c r="O167" s="527"/>
      <c r="P167" s="527"/>
      <c r="Q167" s="522" t="e">
        <f>#REF!&amp;" "</f>
        <v>#REF!</v>
      </c>
      <c r="R167" s="522"/>
      <c r="S167" s="522"/>
      <c r="T167" s="522"/>
    </row>
    <row r="168" spans="1:20" ht="9" customHeight="1">
      <c r="A168" s="519" t="s">
        <v>335</v>
      </c>
      <c r="B168" s="519"/>
      <c r="C168" s="519"/>
      <c r="D168" s="304" t="s">
        <v>44</v>
      </c>
      <c r="K168" s="305" t="s">
        <v>336</v>
      </c>
      <c r="P168" s="306"/>
      <c r="Q168" s="305" t="s">
        <v>337</v>
      </c>
      <c r="T168" s="306"/>
    </row>
    <row r="169" spans="1:20" s="307" customFormat="1" ht="11.25" customHeight="1">
      <c r="A169" s="519"/>
      <c r="B169" s="519"/>
      <c r="C169" s="519"/>
      <c r="D169" s="520" t="e">
        <f>" "&amp;#REF!&amp;" "&amp;#REF!</f>
        <v>#REF!</v>
      </c>
      <c r="E169" s="520"/>
      <c r="F169" s="520"/>
      <c r="G169" s="520"/>
      <c r="H169" s="520"/>
      <c r="I169" s="520"/>
      <c r="J169" s="520"/>
      <c r="K169" s="521" t="e">
        <f>" "&amp;#REF!&amp;#REF!</f>
        <v>#REF!</v>
      </c>
      <c r="L169" s="521"/>
      <c r="M169" s="521"/>
      <c r="N169" s="521"/>
      <c r="O169" s="521"/>
      <c r="P169" s="521"/>
      <c r="Q169" s="522" t="e">
        <f>#REF!&amp;" "&amp;#REF!&amp;" "</f>
        <v>#REF!</v>
      </c>
      <c r="R169" s="522"/>
      <c r="S169" s="522"/>
      <c r="T169" s="522"/>
    </row>
    <row r="170" spans="1:20" ht="9" customHeight="1">
      <c r="A170" s="519"/>
      <c r="B170" s="519"/>
      <c r="C170" s="519"/>
      <c r="D170" s="304" t="s">
        <v>338</v>
      </c>
      <c r="H170" s="308"/>
      <c r="K170" s="521"/>
      <c r="L170" s="521"/>
      <c r="M170" s="521"/>
      <c r="N170" s="521"/>
      <c r="O170" s="521"/>
      <c r="P170" s="521"/>
      <c r="Q170" s="305" t="s">
        <v>339</v>
      </c>
      <c r="S170" s="308" t="s">
        <v>340</v>
      </c>
      <c r="T170" s="306"/>
    </row>
    <row r="171" spans="1:20" ht="11.25" customHeight="1">
      <c r="A171" s="519"/>
      <c r="B171" s="519"/>
      <c r="C171" s="519"/>
      <c r="D171" s="523" t="e">
        <f>" "&amp;#REF!</f>
        <v>#REF!</v>
      </c>
      <c r="E171" s="523"/>
      <c r="F171" s="523"/>
      <c r="G171" s="523"/>
      <c r="H171" s="523"/>
      <c r="I171" s="523"/>
      <c r="J171" s="523"/>
      <c r="K171" s="521"/>
      <c r="L171" s="521"/>
      <c r="M171" s="521"/>
      <c r="N171" s="521"/>
      <c r="O171" s="521"/>
      <c r="P171" s="521"/>
      <c r="Q171" s="524" t="e">
        <f>#REF!&amp;" "</f>
        <v>#REF!</v>
      </c>
      <c r="R171" s="524"/>
      <c r="S171" s="525" t="e">
        <f>"- "&amp;#REF!</f>
        <v>#REF!</v>
      </c>
      <c r="T171" s="525"/>
    </row>
    <row r="173" spans="1:20" ht="9" customHeight="1">
      <c r="A173" s="526" t="s">
        <v>0</v>
      </c>
      <c r="B173" s="526"/>
      <c r="C173" s="526"/>
      <c r="D173" s="300" t="s">
        <v>154</v>
      </c>
      <c r="E173" s="301"/>
      <c r="F173" s="301"/>
      <c r="G173" s="301"/>
      <c r="H173" s="301"/>
      <c r="I173" s="301"/>
      <c r="J173" s="301"/>
      <c r="K173" s="302" t="s">
        <v>331</v>
      </c>
      <c r="L173" s="301"/>
      <c r="M173" s="301"/>
      <c r="N173" s="301"/>
      <c r="O173" s="301"/>
      <c r="P173" s="303"/>
      <c r="Q173" s="302" t="s">
        <v>332</v>
      </c>
      <c r="R173" s="301"/>
      <c r="S173" s="301"/>
      <c r="T173" s="303"/>
    </row>
    <row r="174" spans="1:20" ht="11.25" customHeight="1">
      <c r="A174" s="526"/>
      <c r="B174" s="526"/>
      <c r="C174" s="526"/>
      <c r="D174" s="520" t="e">
        <f>" "&amp;#REF!</f>
        <v>#REF!</v>
      </c>
      <c r="E174" s="520"/>
      <c r="F174" s="520"/>
      <c r="G174" s="520"/>
      <c r="H174" s="520"/>
      <c r="I174" s="520"/>
      <c r="J174" s="520"/>
      <c r="K174" s="527" t="e">
        <f>" "&amp;#REF!</f>
        <v>#REF!</v>
      </c>
      <c r="L174" s="527"/>
      <c r="M174" s="527"/>
      <c r="N174" s="527"/>
      <c r="O174" s="527"/>
      <c r="P174" s="527"/>
      <c r="Q174" s="522" t="e">
        <f>#REF!&amp;" "</f>
        <v>#REF!</v>
      </c>
      <c r="R174" s="522"/>
      <c r="S174" s="522"/>
      <c r="T174" s="522"/>
    </row>
    <row r="175" spans="1:20" ht="9" customHeight="1">
      <c r="A175" s="526"/>
      <c r="B175" s="526"/>
      <c r="C175" s="526"/>
      <c r="D175" s="304" t="s">
        <v>156</v>
      </c>
      <c r="K175" s="305" t="s">
        <v>333</v>
      </c>
      <c r="P175" s="306"/>
      <c r="Q175" s="305" t="s">
        <v>334</v>
      </c>
      <c r="T175" s="306"/>
    </row>
    <row r="176" spans="1:20" s="307" customFormat="1" ht="12" customHeight="1">
      <c r="A176" s="526"/>
      <c r="B176" s="526"/>
      <c r="C176" s="526"/>
      <c r="D176" s="520" t="e">
        <f>" "&amp;#REF!</f>
        <v>#REF!</v>
      </c>
      <c r="E176" s="520"/>
      <c r="F176" s="520"/>
      <c r="G176" s="520"/>
      <c r="H176" s="520"/>
      <c r="I176" s="520"/>
      <c r="J176" s="520"/>
      <c r="K176" s="527" t="e">
        <f>" "&amp;#REF!</f>
        <v>#REF!</v>
      </c>
      <c r="L176" s="527"/>
      <c r="M176" s="527"/>
      <c r="N176" s="527"/>
      <c r="O176" s="527"/>
      <c r="P176" s="527"/>
      <c r="Q176" s="522" t="e">
        <f>#REF!&amp;" "</f>
        <v>#REF!</v>
      </c>
      <c r="R176" s="522"/>
      <c r="S176" s="522"/>
      <c r="T176" s="522"/>
    </row>
    <row r="177" spans="1:20" ht="9" customHeight="1">
      <c r="A177" s="519" t="s">
        <v>335</v>
      </c>
      <c r="B177" s="519"/>
      <c r="C177" s="519"/>
      <c r="D177" s="304" t="s">
        <v>44</v>
      </c>
      <c r="K177" s="305" t="s">
        <v>336</v>
      </c>
      <c r="P177" s="306"/>
      <c r="Q177" s="305" t="s">
        <v>337</v>
      </c>
      <c r="T177" s="306"/>
    </row>
    <row r="178" spans="1:20" s="307" customFormat="1" ht="11.25" customHeight="1">
      <c r="A178" s="519"/>
      <c r="B178" s="519"/>
      <c r="C178" s="519"/>
      <c r="D178" s="520" t="e">
        <f>" "&amp;#REF!&amp;" "&amp;#REF!</f>
        <v>#REF!</v>
      </c>
      <c r="E178" s="520"/>
      <c r="F178" s="520"/>
      <c r="G178" s="520"/>
      <c r="H178" s="520"/>
      <c r="I178" s="520"/>
      <c r="J178" s="520"/>
      <c r="K178" s="521" t="e">
        <f>" "&amp;#REF!&amp;#REF!</f>
        <v>#REF!</v>
      </c>
      <c r="L178" s="521"/>
      <c r="M178" s="521"/>
      <c r="N178" s="521"/>
      <c r="O178" s="521"/>
      <c r="P178" s="521"/>
      <c r="Q178" s="522" t="e">
        <f>#REF!&amp;" "&amp;#REF!&amp;" "</f>
        <v>#REF!</v>
      </c>
      <c r="R178" s="522"/>
      <c r="S178" s="522"/>
      <c r="T178" s="522"/>
    </row>
    <row r="179" spans="1:20" ht="9" customHeight="1">
      <c r="A179" s="519"/>
      <c r="B179" s="519"/>
      <c r="C179" s="519"/>
      <c r="D179" s="304" t="s">
        <v>338</v>
      </c>
      <c r="H179" s="308"/>
      <c r="K179" s="521"/>
      <c r="L179" s="521"/>
      <c r="M179" s="521"/>
      <c r="N179" s="521"/>
      <c r="O179" s="521"/>
      <c r="P179" s="521"/>
      <c r="Q179" s="305" t="s">
        <v>339</v>
      </c>
      <c r="S179" s="308" t="s">
        <v>340</v>
      </c>
      <c r="T179" s="306"/>
    </row>
    <row r="180" spans="1:20" ht="11.25" customHeight="1">
      <c r="A180" s="519"/>
      <c r="B180" s="519"/>
      <c r="C180" s="519"/>
      <c r="D180" s="523" t="e">
        <f>" "&amp;#REF!</f>
        <v>#REF!</v>
      </c>
      <c r="E180" s="523"/>
      <c r="F180" s="523"/>
      <c r="G180" s="523"/>
      <c r="H180" s="523"/>
      <c r="I180" s="523"/>
      <c r="J180" s="523"/>
      <c r="K180" s="521"/>
      <c r="L180" s="521"/>
      <c r="M180" s="521"/>
      <c r="N180" s="521"/>
      <c r="O180" s="521"/>
      <c r="P180" s="521"/>
      <c r="Q180" s="524" t="e">
        <f>#REF!&amp;" "</f>
        <v>#REF!</v>
      </c>
      <c r="R180" s="524"/>
      <c r="S180" s="525" t="e">
        <f>"- "&amp;#REF!</f>
        <v>#REF!</v>
      </c>
      <c r="T180" s="525"/>
    </row>
    <row r="182" spans="1:20" ht="9" customHeight="1">
      <c r="A182" s="526" t="s">
        <v>0</v>
      </c>
      <c r="B182" s="526"/>
      <c r="C182" s="526"/>
      <c r="D182" s="300" t="s">
        <v>154</v>
      </c>
      <c r="E182" s="301"/>
      <c r="F182" s="301"/>
      <c r="G182" s="301"/>
      <c r="H182" s="301"/>
      <c r="I182" s="301"/>
      <c r="J182" s="301"/>
      <c r="K182" s="302" t="s">
        <v>331</v>
      </c>
      <c r="L182" s="301"/>
      <c r="M182" s="301"/>
      <c r="N182" s="301"/>
      <c r="O182" s="301"/>
      <c r="P182" s="303"/>
      <c r="Q182" s="302" t="s">
        <v>332</v>
      </c>
      <c r="R182" s="301"/>
      <c r="S182" s="301"/>
      <c r="T182" s="303"/>
    </row>
    <row r="183" spans="1:20" ht="11.25" customHeight="1">
      <c r="A183" s="526"/>
      <c r="B183" s="526"/>
      <c r="C183" s="526"/>
      <c r="D183" s="520" t="e">
        <f>" "&amp;#REF!</f>
        <v>#REF!</v>
      </c>
      <c r="E183" s="520"/>
      <c r="F183" s="520"/>
      <c r="G183" s="520"/>
      <c r="H183" s="520"/>
      <c r="I183" s="520"/>
      <c r="J183" s="520"/>
      <c r="K183" s="527" t="e">
        <f>" "&amp;#REF!</f>
        <v>#REF!</v>
      </c>
      <c r="L183" s="527"/>
      <c r="M183" s="527"/>
      <c r="N183" s="527"/>
      <c r="O183" s="527"/>
      <c r="P183" s="527"/>
      <c r="Q183" s="522" t="e">
        <f>#REF!&amp;" "</f>
        <v>#REF!</v>
      </c>
      <c r="R183" s="522"/>
      <c r="S183" s="522"/>
      <c r="T183" s="522"/>
    </row>
    <row r="184" spans="1:20" ht="9" customHeight="1">
      <c r="A184" s="526"/>
      <c r="B184" s="526"/>
      <c r="C184" s="526"/>
      <c r="D184" s="304" t="s">
        <v>156</v>
      </c>
      <c r="K184" s="305" t="s">
        <v>333</v>
      </c>
      <c r="P184" s="306"/>
      <c r="Q184" s="305" t="s">
        <v>334</v>
      </c>
      <c r="T184" s="306"/>
    </row>
    <row r="185" spans="1:20" s="307" customFormat="1" ht="12" customHeight="1">
      <c r="A185" s="526"/>
      <c r="B185" s="526"/>
      <c r="C185" s="526"/>
      <c r="D185" s="520" t="e">
        <f>" "&amp;#REF!</f>
        <v>#REF!</v>
      </c>
      <c r="E185" s="520"/>
      <c r="F185" s="520"/>
      <c r="G185" s="520"/>
      <c r="H185" s="520"/>
      <c r="I185" s="520"/>
      <c r="J185" s="520"/>
      <c r="K185" s="527" t="e">
        <f>" "&amp;#REF!</f>
        <v>#REF!</v>
      </c>
      <c r="L185" s="527"/>
      <c r="M185" s="527"/>
      <c r="N185" s="527"/>
      <c r="O185" s="527"/>
      <c r="P185" s="527"/>
      <c r="Q185" s="522" t="e">
        <f>#REF!&amp;" "</f>
        <v>#REF!</v>
      </c>
      <c r="R185" s="522"/>
      <c r="S185" s="522"/>
      <c r="T185" s="522"/>
    </row>
    <row r="186" spans="1:20" ht="9" customHeight="1">
      <c r="A186" s="519" t="s">
        <v>335</v>
      </c>
      <c r="B186" s="519"/>
      <c r="C186" s="519"/>
      <c r="D186" s="304" t="s">
        <v>44</v>
      </c>
      <c r="K186" s="305" t="s">
        <v>336</v>
      </c>
      <c r="P186" s="306"/>
      <c r="Q186" s="305" t="s">
        <v>337</v>
      </c>
      <c r="T186" s="306"/>
    </row>
    <row r="187" spans="1:20" s="307" customFormat="1" ht="11.25" customHeight="1">
      <c r="A187" s="519"/>
      <c r="B187" s="519"/>
      <c r="C187" s="519"/>
      <c r="D187" s="520" t="e">
        <f>" "&amp;#REF!&amp;" "&amp;#REF!</f>
        <v>#REF!</v>
      </c>
      <c r="E187" s="520"/>
      <c r="F187" s="520"/>
      <c r="G187" s="520"/>
      <c r="H187" s="520"/>
      <c r="I187" s="520"/>
      <c r="J187" s="520"/>
      <c r="K187" s="521" t="e">
        <f>" "&amp;#REF!&amp;#REF!</f>
        <v>#REF!</v>
      </c>
      <c r="L187" s="521"/>
      <c r="M187" s="521"/>
      <c r="N187" s="521"/>
      <c r="O187" s="521"/>
      <c r="P187" s="521"/>
      <c r="Q187" s="522" t="e">
        <f>#REF!&amp;" "&amp;#REF!&amp;" "</f>
        <v>#REF!</v>
      </c>
      <c r="R187" s="522"/>
      <c r="S187" s="522"/>
      <c r="T187" s="522"/>
    </row>
    <row r="188" spans="1:20" ht="9" customHeight="1">
      <c r="A188" s="519"/>
      <c r="B188" s="519"/>
      <c r="C188" s="519"/>
      <c r="D188" s="304" t="s">
        <v>338</v>
      </c>
      <c r="H188" s="308"/>
      <c r="K188" s="521"/>
      <c r="L188" s="521"/>
      <c r="M188" s="521"/>
      <c r="N188" s="521"/>
      <c r="O188" s="521"/>
      <c r="P188" s="521"/>
      <c r="Q188" s="305" t="s">
        <v>339</v>
      </c>
      <c r="S188" s="308" t="s">
        <v>340</v>
      </c>
      <c r="T188" s="306"/>
    </row>
    <row r="189" spans="1:20" ht="11.25" customHeight="1">
      <c r="A189" s="519"/>
      <c r="B189" s="519"/>
      <c r="C189" s="519"/>
      <c r="D189" s="523" t="e">
        <f>" "&amp;#REF!</f>
        <v>#REF!</v>
      </c>
      <c r="E189" s="523"/>
      <c r="F189" s="523"/>
      <c r="G189" s="523"/>
      <c r="H189" s="523"/>
      <c r="I189" s="523"/>
      <c r="J189" s="523"/>
      <c r="K189" s="521"/>
      <c r="L189" s="521"/>
      <c r="M189" s="521"/>
      <c r="N189" s="521"/>
      <c r="O189" s="521"/>
      <c r="P189" s="521"/>
      <c r="Q189" s="524" t="e">
        <f>#REF!&amp;" "</f>
        <v>#REF!</v>
      </c>
      <c r="R189" s="524"/>
      <c r="S189" s="525" t="e">
        <f>"- "&amp;#REF!</f>
        <v>#REF!</v>
      </c>
      <c r="T189" s="525"/>
    </row>
  </sheetData>
  <sheetProtection selectLockedCells="1" selectUnlockedCells="1"/>
  <mergeCells count="294">
    <mergeCell ref="A186:C189"/>
    <mergeCell ref="D187:J187"/>
    <mergeCell ref="K187:P189"/>
    <mergeCell ref="Q187:T187"/>
    <mergeCell ref="D189:J189"/>
    <mergeCell ref="Q189:R189"/>
    <mergeCell ref="S189:T189"/>
    <mergeCell ref="A182:C185"/>
    <mergeCell ref="D183:J183"/>
    <mergeCell ref="K183:P183"/>
    <mergeCell ref="Q183:T183"/>
    <mergeCell ref="D185:J185"/>
    <mergeCell ref="K185:P185"/>
    <mergeCell ref="Q185:T185"/>
    <mergeCell ref="A177:C180"/>
    <mergeCell ref="D178:J178"/>
    <mergeCell ref="K178:P180"/>
    <mergeCell ref="Q178:T178"/>
    <mergeCell ref="D180:J180"/>
    <mergeCell ref="Q180:R180"/>
    <mergeCell ref="S180:T180"/>
    <mergeCell ref="A173:C176"/>
    <mergeCell ref="D174:J174"/>
    <mergeCell ref="K174:P174"/>
    <mergeCell ref="Q174:T174"/>
    <mergeCell ref="D176:J176"/>
    <mergeCell ref="K176:P176"/>
    <mergeCell ref="Q176:T176"/>
    <mergeCell ref="A168:C171"/>
    <mergeCell ref="D169:J169"/>
    <mergeCell ref="K169:P171"/>
    <mergeCell ref="Q169:T169"/>
    <mergeCell ref="D171:J171"/>
    <mergeCell ref="Q171:R171"/>
    <mergeCell ref="S171:T171"/>
    <mergeCell ref="A164:C167"/>
    <mergeCell ref="D165:J165"/>
    <mergeCell ref="K165:P165"/>
    <mergeCell ref="Q165:T165"/>
    <mergeCell ref="D167:J167"/>
    <mergeCell ref="K167:P167"/>
    <mergeCell ref="Q167:T167"/>
    <mergeCell ref="A159:C162"/>
    <mergeCell ref="D160:J160"/>
    <mergeCell ref="K160:P162"/>
    <mergeCell ref="Q160:T160"/>
    <mergeCell ref="D162:J162"/>
    <mergeCell ref="Q162:R162"/>
    <mergeCell ref="S162:T162"/>
    <mergeCell ref="A155:C158"/>
    <mergeCell ref="D156:J156"/>
    <mergeCell ref="K156:P156"/>
    <mergeCell ref="Q156:T156"/>
    <mergeCell ref="D158:J158"/>
    <mergeCell ref="K158:P158"/>
    <mergeCell ref="Q158:T158"/>
    <mergeCell ref="A150:C153"/>
    <mergeCell ref="D151:J151"/>
    <mergeCell ref="K151:P153"/>
    <mergeCell ref="Q151:T151"/>
    <mergeCell ref="D153:J153"/>
    <mergeCell ref="Q153:R153"/>
    <mergeCell ref="S153:T153"/>
    <mergeCell ref="A146:C149"/>
    <mergeCell ref="D147:J147"/>
    <mergeCell ref="K147:P147"/>
    <mergeCell ref="Q147:T147"/>
    <mergeCell ref="D149:J149"/>
    <mergeCell ref="K149:P149"/>
    <mergeCell ref="Q149:T149"/>
    <mergeCell ref="A141:C144"/>
    <mergeCell ref="D142:J142"/>
    <mergeCell ref="K142:P144"/>
    <mergeCell ref="Q142:T142"/>
    <mergeCell ref="D144:J144"/>
    <mergeCell ref="Q144:R144"/>
    <mergeCell ref="S144:T144"/>
    <mergeCell ref="A137:C140"/>
    <mergeCell ref="D138:J138"/>
    <mergeCell ref="K138:P138"/>
    <mergeCell ref="Q138:T138"/>
    <mergeCell ref="D140:J140"/>
    <mergeCell ref="K140:P140"/>
    <mergeCell ref="Q140:T140"/>
    <mergeCell ref="A132:C135"/>
    <mergeCell ref="D133:J133"/>
    <mergeCell ref="K133:P135"/>
    <mergeCell ref="Q133:T133"/>
    <mergeCell ref="D135:J135"/>
    <mergeCell ref="Q135:R135"/>
    <mergeCell ref="S135:T135"/>
    <mergeCell ref="A128:C131"/>
    <mergeCell ref="D129:J129"/>
    <mergeCell ref="K129:P129"/>
    <mergeCell ref="Q129:T129"/>
    <mergeCell ref="D131:J131"/>
    <mergeCell ref="K131:P131"/>
    <mergeCell ref="Q131:T131"/>
    <mergeCell ref="A123:C126"/>
    <mergeCell ref="D124:J124"/>
    <mergeCell ref="K124:P126"/>
    <mergeCell ref="Q124:T124"/>
    <mergeCell ref="D126:J126"/>
    <mergeCell ref="Q126:R126"/>
    <mergeCell ref="S126:T126"/>
    <mergeCell ref="A119:C122"/>
    <mergeCell ref="D120:J120"/>
    <mergeCell ref="K120:P120"/>
    <mergeCell ref="Q120:T120"/>
    <mergeCell ref="D122:J122"/>
    <mergeCell ref="K122:P122"/>
    <mergeCell ref="Q122:T122"/>
    <mergeCell ref="A114:C117"/>
    <mergeCell ref="D115:J115"/>
    <mergeCell ref="K115:P117"/>
    <mergeCell ref="Q115:T115"/>
    <mergeCell ref="D117:J117"/>
    <mergeCell ref="Q117:R117"/>
    <mergeCell ref="S117:T117"/>
    <mergeCell ref="A110:C113"/>
    <mergeCell ref="D111:J111"/>
    <mergeCell ref="K111:P111"/>
    <mergeCell ref="Q111:T111"/>
    <mergeCell ref="D113:J113"/>
    <mergeCell ref="K113:P113"/>
    <mergeCell ref="Q113:T113"/>
    <mergeCell ref="A105:C108"/>
    <mergeCell ref="D106:J106"/>
    <mergeCell ref="K106:P108"/>
    <mergeCell ref="Q106:T106"/>
    <mergeCell ref="D108:J108"/>
    <mergeCell ref="Q108:R108"/>
    <mergeCell ref="S108:T108"/>
    <mergeCell ref="A101:C104"/>
    <mergeCell ref="D102:J102"/>
    <mergeCell ref="K102:P102"/>
    <mergeCell ref="Q102:T102"/>
    <mergeCell ref="D104:J104"/>
    <mergeCell ref="K104:P104"/>
    <mergeCell ref="Q104:T104"/>
    <mergeCell ref="A96:C99"/>
    <mergeCell ref="D97:J97"/>
    <mergeCell ref="K97:P99"/>
    <mergeCell ref="Q97:T97"/>
    <mergeCell ref="D99:J99"/>
    <mergeCell ref="Q99:R99"/>
    <mergeCell ref="S99:T99"/>
    <mergeCell ref="A92:C95"/>
    <mergeCell ref="D93:J93"/>
    <mergeCell ref="K93:P93"/>
    <mergeCell ref="Q93:T93"/>
    <mergeCell ref="D95:J95"/>
    <mergeCell ref="K95:P95"/>
    <mergeCell ref="Q95:T95"/>
    <mergeCell ref="A87:C90"/>
    <mergeCell ref="D88:J88"/>
    <mergeCell ref="K88:P90"/>
    <mergeCell ref="Q88:T88"/>
    <mergeCell ref="D90:J90"/>
    <mergeCell ref="Q90:R90"/>
    <mergeCell ref="S90:T90"/>
    <mergeCell ref="A83:C86"/>
    <mergeCell ref="D84:J84"/>
    <mergeCell ref="K84:P84"/>
    <mergeCell ref="Q84:T84"/>
    <mergeCell ref="D86:J86"/>
    <mergeCell ref="K86:P86"/>
    <mergeCell ref="Q86:T86"/>
    <mergeCell ref="A78:C81"/>
    <mergeCell ref="D79:J79"/>
    <mergeCell ref="K79:P81"/>
    <mergeCell ref="Q79:T79"/>
    <mergeCell ref="D81:J81"/>
    <mergeCell ref="Q81:R81"/>
    <mergeCell ref="S81:T81"/>
    <mergeCell ref="A74:C77"/>
    <mergeCell ref="D75:J75"/>
    <mergeCell ref="K75:P75"/>
    <mergeCell ref="Q75:T75"/>
    <mergeCell ref="D77:J77"/>
    <mergeCell ref="K77:P77"/>
    <mergeCell ref="Q77:T77"/>
    <mergeCell ref="A69:C72"/>
    <mergeCell ref="D70:J70"/>
    <mergeCell ref="K70:P72"/>
    <mergeCell ref="Q70:T70"/>
    <mergeCell ref="D72:J72"/>
    <mergeCell ref="Q72:R72"/>
    <mergeCell ref="S72:T72"/>
    <mergeCell ref="A65:C68"/>
    <mergeCell ref="D66:J66"/>
    <mergeCell ref="K66:P66"/>
    <mergeCell ref="Q66:T66"/>
    <mergeCell ref="D68:J68"/>
    <mergeCell ref="K68:P68"/>
    <mergeCell ref="Q68:T68"/>
    <mergeCell ref="A60:C63"/>
    <mergeCell ref="D61:J61"/>
    <mergeCell ref="K61:P63"/>
    <mergeCell ref="Q61:T61"/>
    <mergeCell ref="D63:J63"/>
    <mergeCell ref="Q63:R63"/>
    <mergeCell ref="S63:T63"/>
    <mergeCell ref="A56:C59"/>
    <mergeCell ref="D57:J57"/>
    <mergeCell ref="K57:P57"/>
    <mergeCell ref="Q57:T57"/>
    <mergeCell ref="D59:J59"/>
    <mergeCell ref="K59:P59"/>
    <mergeCell ref="Q59:T59"/>
    <mergeCell ref="A51:C54"/>
    <mergeCell ref="D52:J52"/>
    <mergeCell ref="K52:P54"/>
    <mergeCell ref="Q52:T52"/>
    <mergeCell ref="D54:J54"/>
    <mergeCell ref="Q54:R54"/>
    <mergeCell ref="S54:T54"/>
    <mergeCell ref="A47:C50"/>
    <mergeCell ref="D48:J48"/>
    <mergeCell ref="K48:P48"/>
    <mergeCell ref="Q48:T48"/>
    <mergeCell ref="D50:J50"/>
    <mergeCell ref="K50:P50"/>
    <mergeCell ref="Q50:T50"/>
    <mergeCell ref="A42:C45"/>
    <mergeCell ref="D43:J43"/>
    <mergeCell ref="K43:P45"/>
    <mergeCell ref="Q43:T43"/>
    <mergeCell ref="D45:J45"/>
    <mergeCell ref="Q45:R45"/>
    <mergeCell ref="S45:T45"/>
    <mergeCell ref="A38:C41"/>
    <mergeCell ref="D39:J39"/>
    <mergeCell ref="K39:P39"/>
    <mergeCell ref="Q39:T39"/>
    <mergeCell ref="D41:J41"/>
    <mergeCell ref="K41:P41"/>
    <mergeCell ref="Q41:T41"/>
    <mergeCell ref="A33:C36"/>
    <mergeCell ref="D34:J34"/>
    <mergeCell ref="K34:P36"/>
    <mergeCell ref="Q34:T34"/>
    <mergeCell ref="D36:J36"/>
    <mergeCell ref="Q36:R36"/>
    <mergeCell ref="S36:T36"/>
    <mergeCell ref="A29:C32"/>
    <mergeCell ref="D30:J30"/>
    <mergeCell ref="K30:P30"/>
    <mergeCell ref="Q30:T30"/>
    <mergeCell ref="D32:J32"/>
    <mergeCell ref="K32:P32"/>
    <mergeCell ref="Q32:T32"/>
    <mergeCell ref="A24:C27"/>
    <mergeCell ref="D25:J25"/>
    <mergeCell ref="K25:P27"/>
    <mergeCell ref="Q25:T25"/>
    <mergeCell ref="D27:J27"/>
    <mergeCell ref="Q27:R27"/>
    <mergeCell ref="S27:T27"/>
    <mergeCell ref="A20:C23"/>
    <mergeCell ref="D21:J21"/>
    <mergeCell ref="K21:P21"/>
    <mergeCell ref="Q21:T21"/>
    <mergeCell ref="D23:J23"/>
    <mergeCell ref="K23:P23"/>
    <mergeCell ref="Q23:T23"/>
    <mergeCell ref="A15:C18"/>
    <mergeCell ref="D16:J16"/>
    <mergeCell ref="K16:P18"/>
    <mergeCell ref="Q16:T16"/>
    <mergeCell ref="D18:J18"/>
    <mergeCell ref="Q18:R18"/>
    <mergeCell ref="S18:T18"/>
    <mergeCell ref="A11:C14"/>
    <mergeCell ref="D12:J12"/>
    <mergeCell ref="K12:P12"/>
    <mergeCell ref="Q12:T12"/>
    <mergeCell ref="D14:J14"/>
    <mergeCell ref="K14:P14"/>
    <mergeCell ref="Q14:T14"/>
    <mergeCell ref="A6:C9"/>
    <mergeCell ref="D7:J7"/>
    <mergeCell ref="K7:P9"/>
    <mergeCell ref="Q7:T7"/>
    <mergeCell ref="D9:J9"/>
    <mergeCell ref="Q9:R9"/>
    <mergeCell ref="S9:T9"/>
    <mergeCell ref="A2:C5"/>
    <mergeCell ref="D3:J3"/>
    <mergeCell ref="K3:P3"/>
    <mergeCell ref="Q3:T3"/>
    <mergeCell ref="D5:J5"/>
    <mergeCell ref="K5:P5"/>
    <mergeCell ref="Q5:T5"/>
  </mergeCells>
  <phoneticPr fontId="0" type="noConversion"/>
  <pageMargins left="0.90555555555555556" right="0.2361111111111111" top="10.157638888888888" bottom="0.19652777777777777" header="0.51180555555555551" footer="0.51180555555555551"/>
  <pageSetup paperSize="9"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6"/>
  <sheetViews>
    <sheetView view="pageBreakPreview" topLeftCell="A50" zoomScaleNormal="125" workbookViewId="0">
      <selection activeCell="AB43" sqref="AB43"/>
    </sheetView>
  </sheetViews>
  <sheetFormatPr defaultRowHeight="10.5" customHeight="1"/>
  <cols>
    <col min="1" max="21" width="5.83203125" customWidth="1"/>
  </cols>
  <sheetData>
    <row r="1" spans="1:20" ht="10.5" customHeight="1">
      <c r="T1" s="5"/>
    </row>
    <row r="3" spans="1:20" ht="10.5" customHeight="1">
      <c r="A3" s="56"/>
      <c r="C3" s="28"/>
    </row>
    <row r="5" spans="1:20" ht="10.5" customHeight="1">
      <c r="L5" s="5"/>
      <c r="M5" s="5"/>
      <c r="P5" s="5"/>
    </row>
    <row r="6" spans="1:20" ht="10.5" customHeight="1">
      <c r="D6" s="8"/>
    </row>
    <row r="7" spans="1:20" ht="10.5" customHeight="1">
      <c r="G7" s="49"/>
      <c r="I7" s="49"/>
    </row>
    <row r="8" spans="1:20" ht="10.5" customHeight="1">
      <c r="D8" s="5"/>
      <c r="G8" s="49"/>
      <c r="I8" s="49"/>
    </row>
    <row r="9" spans="1:20" ht="10.5" customHeight="1">
      <c r="P9" s="5"/>
    </row>
    <row r="10" spans="1:20" ht="10.5" customHeight="1">
      <c r="P10" s="5"/>
    </row>
    <row r="11" spans="1:20" ht="10.5" customHeight="1">
      <c r="P11" s="5"/>
    </row>
    <row r="12" spans="1:20" ht="10.5" customHeight="1">
      <c r="P12" s="5"/>
    </row>
    <row r="13" spans="1:20" ht="10.5" customHeight="1">
      <c r="F13" s="37"/>
      <c r="G13" s="38"/>
      <c r="H13" s="39"/>
      <c r="P13" s="5"/>
      <c r="Q13" s="38"/>
      <c r="R13" s="39"/>
    </row>
    <row r="14" spans="1:20" ht="10.5" customHeight="1">
      <c r="A14" s="5"/>
      <c r="G14" s="40"/>
      <c r="H14" s="5"/>
      <c r="K14" s="5"/>
      <c r="P14" s="5"/>
      <c r="Q14" s="5"/>
      <c r="R14" s="5"/>
    </row>
    <row r="15" spans="1:20" ht="10.5" customHeight="1">
      <c r="A15" s="5"/>
      <c r="G15" s="40"/>
      <c r="H15" s="5"/>
      <c r="P15" s="5"/>
      <c r="Q15" s="5"/>
      <c r="R15" s="5"/>
    </row>
    <row r="16" spans="1:20" ht="10.5" customHeight="1">
      <c r="A16" s="5"/>
      <c r="G16" s="40"/>
      <c r="H16" s="5"/>
      <c r="P16" s="5"/>
      <c r="Q16" s="5"/>
      <c r="R16" s="5"/>
    </row>
    <row r="17" spans="1:20" ht="10.5" customHeight="1">
      <c r="M17" s="42"/>
      <c r="P17" s="5"/>
    </row>
    <row r="18" spans="1:20" ht="10.5" customHeight="1">
      <c r="P18" s="5"/>
    </row>
    <row r="19" spans="1:20" ht="10.5" customHeight="1">
      <c r="P19" s="5"/>
    </row>
    <row r="20" spans="1:20" ht="10.5" customHeight="1">
      <c r="B20" s="49"/>
      <c r="L20" s="49"/>
      <c r="P20" s="5"/>
    </row>
    <row r="21" spans="1:20" ht="12.75" hidden="1" customHeight="1">
      <c r="P21" s="5"/>
      <c r="Q21" s="313"/>
      <c r="R21" s="313"/>
      <c r="S21" s="313"/>
      <c r="T21" s="313"/>
    </row>
    <row r="22" spans="1:20" ht="10.5" customHeight="1">
      <c r="A22" s="35"/>
      <c r="F22" s="5"/>
      <c r="G22" s="5"/>
      <c r="H22" s="57"/>
    </row>
    <row r="23" spans="1:20" ht="10.5" customHeight="1">
      <c r="A23" s="35"/>
      <c r="F23" s="5"/>
      <c r="G23" s="5"/>
      <c r="H23" s="45"/>
    </row>
    <row r="24" spans="1:20" ht="10.5" customHeight="1">
      <c r="A24" s="43"/>
      <c r="F24" s="5"/>
      <c r="G24" s="5"/>
      <c r="H24" s="45"/>
    </row>
    <row r="25" spans="1:20" ht="10.5" customHeight="1">
      <c r="A25" s="5"/>
    </row>
    <row r="26" spans="1:20" ht="10.5" customHeight="1">
      <c r="L26" s="46"/>
    </row>
    <row r="27" spans="1:20" ht="10.5" customHeight="1">
      <c r="F27" s="5"/>
      <c r="K27" s="47"/>
      <c r="L27" s="46"/>
      <c r="N27" s="48"/>
      <c r="O27" s="49"/>
    </row>
    <row r="28" spans="1:20" ht="10.5" customHeight="1">
      <c r="F28" s="5"/>
      <c r="H28" s="47"/>
      <c r="J28" s="50"/>
      <c r="K28" s="46"/>
      <c r="N28" s="51"/>
      <c r="O28" s="46"/>
    </row>
    <row r="29" spans="1:20" ht="10.5" customHeight="1">
      <c r="F29" s="5"/>
      <c r="J29" s="50"/>
      <c r="K29" s="52"/>
      <c r="N29" s="48"/>
      <c r="O29" s="49"/>
    </row>
    <row r="30" spans="1:20" ht="10.5" customHeight="1">
      <c r="F30" s="5"/>
      <c r="K30" s="53"/>
      <c r="L30" s="46"/>
    </row>
    <row r="31" spans="1:20" ht="10.5" customHeight="1">
      <c r="F31" s="5"/>
      <c r="H31" s="58"/>
      <c r="K31" s="53"/>
      <c r="L31" s="46"/>
      <c r="N31" s="5"/>
      <c r="O31" s="49"/>
    </row>
    <row r="32" spans="1:20" ht="10.5" customHeight="1">
      <c r="F32" s="5"/>
      <c r="L32" s="46"/>
    </row>
    <row r="33" spans="1:15" ht="10.5" customHeight="1">
      <c r="L33" s="46"/>
    </row>
    <row r="34" spans="1:15" ht="10.5" customHeight="1">
      <c r="L34" s="46"/>
    </row>
    <row r="35" spans="1:15" ht="10.5" customHeight="1">
      <c r="A35" s="43"/>
      <c r="H35" s="5"/>
      <c r="L35" s="46"/>
      <c r="M35" s="54"/>
      <c r="N35" s="54"/>
      <c r="O35" s="55"/>
    </row>
    <row r="36" spans="1:15" ht="10.5" customHeight="1">
      <c r="C36" s="46"/>
      <c r="D36" s="46"/>
      <c r="F36" s="46"/>
      <c r="H36" s="42"/>
      <c r="J36" s="54"/>
      <c r="L36" s="46"/>
      <c r="M36" s="54"/>
      <c r="N36" s="54"/>
      <c r="O36" s="55"/>
    </row>
    <row r="37" spans="1:15" ht="10.5" customHeight="1">
      <c r="C37" s="46"/>
      <c r="D37" s="46"/>
      <c r="F37" s="54"/>
      <c r="G37" s="54"/>
      <c r="H37" s="55"/>
      <c r="J37" s="54"/>
      <c r="L37" s="46"/>
    </row>
    <row r="38" spans="1:15" ht="10.5" customHeight="1">
      <c r="C38" s="46"/>
      <c r="D38" s="46"/>
      <c r="F38" s="54"/>
      <c r="G38" s="54"/>
      <c r="H38" s="54"/>
      <c r="J38" s="54"/>
      <c r="L38" s="46"/>
    </row>
    <row r="39" spans="1:15" ht="10.5" customHeight="1">
      <c r="C39" s="46"/>
      <c r="D39" s="46"/>
      <c r="F39" s="54"/>
      <c r="G39" s="54"/>
      <c r="H39" s="54"/>
      <c r="J39" s="54"/>
      <c r="L39" s="46"/>
    </row>
    <row r="40" spans="1:15" ht="10.5" customHeight="1">
      <c r="L40" s="46"/>
    </row>
    <row r="276" ht="77.25" customHeight="1"/>
  </sheetData>
  <sheetProtection selectLockedCells="1" selectUnlockedCells="1"/>
  <phoneticPr fontId="0" type="noConversion"/>
  <pageMargins left="0.55138888888888893" right="0.2361111111111111" top="0.31527777777777777" bottom="0.31527777777777777" header="0.51180555555555551" footer="0.51180555555555551"/>
  <pageSetup paperSize="9" firstPageNumber="0"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view="pageBreakPreview" zoomScaleNormal="125" workbookViewId="0">
      <selection activeCell="R19" sqref="R19"/>
    </sheetView>
  </sheetViews>
  <sheetFormatPr defaultRowHeight="10.5" customHeight="1"/>
  <cols>
    <col min="1" max="15" width="5.83203125" customWidth="1"/>
    <col min="16" max="16" width="2.83203125" customWidth="1"/>
    <col min="17" max="19" width="5.83203125" customWidth="1"/>
    <col min="20" max="20" width="5.83203125" style="5" customWidth="1"/>
    <col min="21" max="25" width="0" hidden="1" customWidth="1"/>
  </cols>
  <sheetData>
    <row r="1" spans="1:20" ht="7.5" customHeight="1">
      <c r="A1" s="390"/>
      <c r="B1" s="390"/>
      <c r="C1" s="391" t="s">
        <v>175</v>
      </c>
      <c r="D1" s="391"/>
      <c r="E1" s="391"/>
      <c r="F1" s="391"/>
      <c r="G1" s="11" t="s">
        <v>154</v>
      </c>
      <c r="H1" s="12"/>
      <c r="I1" s="12"/>
      <c r="J1" s="12"/>
      <c r="K1" s="12"/>
      <c r="L1" s="12"/>
      <c r="M1" s="12"/>
      <c r="N1" s="12"/>
      <c r="O1" s="12"/>
      <c r="P1" s="12"/>
      <c r="Q1" s="13"/>
      <c r="R1" s="14" t="s">
        <v>155</v>
      </c>
      <c r="S1" s="12"/>
      <c r="T1" s="15"/>
    </row>
    <row r="2" spans="1:20" ht="9.9499999999999993" customHeight="1">
      <c r="A2" s="390"/>
      <c r="B2" s="390"/>
      <c r="C2" s="391"/>
      <c r="D2" s="391"/>
      <c r="E2" s="391"/>
      <c r="F2" s="391"/>
      <c r="G2" s="16" t="e">
        <f>" "&amp;#REF!&amp;" "&amp;#REF!&amp;" "&amp;#REF!</f>
        <v>#REF!</v>
      </c>
      <c r="K2" s="17"/>
      <c r="Q2" s="18"/>
      <c r="T2" s="19" t="e">
        <f>#REF!</f>
        <v>#REF!</v>
      </c>
    </row>
    <row r="3" spans="1:20" ht="6" customHeight="1">
      <c r="A3" s="390"/>
      <c r="B3" s="390"/>
      <c r="C3" s="392" t="s">
        <v>176</v>
      </c>
      <c r="D3" s="392"/>
      <c r="E3" s="392"/>
      <c r="F3" s="392"/>
      <c r="G3" s="20" t="s">
        <v>156</v>
      </c>
      <c r="Q3" s="18"/>
      <c r="R3" s="21" t="s">
        <v>157</v>
      </c>
      <c r="T3" s="22"/>
    </row>
    <row r="4" spans="1:20" ht="9.9499999999999993" customHeight="1">
      <c r="A4" s="390"/>
      <c r="B4" s="390"/>
      <c r="C4" s="393" t="s">
        <v>158</v>
      </c>
      <c r="D4" s="393"/>
      <c r="E4" s="393"/>
      <c r="F4" s="393"/>
      <c r="G4" s="387" t="e">
        <f>" "&amp;#REF!&amp;"  "&amp;#REF!</f>
        <v>#REF!</v>
      </c>
      <c r="H4" s="387"/>
      <c r="I4" s="387"/>
      <c r="J4" s="387"/>
      <c r="K4" s="387"/>
      <c r="L4" s="387"/>
      <c r="M4" s="387"/>
      <c r="N4" s="387"/>
      <c r="O4" s="387"/>
      <c r="P4" s="387"/>
      <c r="Q4" s="387"/>
      <c r="T4" s="22"/>
    </row>
    <row r="5" spans="1:20" ht="9.9499999999999993" customHeight="1">
      <c r="A5" s="390"/>
      <c r="B5" s="390"/>
      <c r="C5" s="388" t="s">
        <v>182</v>
      </c>
      <c r="D5" s="388"/>
      <c r="E5" s="388"/>
      <c r="F5" s="388"/>
      <c r="G5" s="23" t="s">
        <v>160</v>
      </c>
      <c r="H5" s="24"/>
      <c r="I5" s="24"/>
      <c r="J5" s="24"/>
      <c r="K5" s="24"/>
      <c r="L5" s="24"/>
      <c r="M5" s="24"/>
      <c r="N5" s="24"/>
      <c r="O5" s="24"/>
      <c r="P5" s="24"/>
      <c r="Q5" s="25"/>
      <c r="R5" s="26" t="s">
        <v>161</v>
      </c>
      <c r="S5" s="24"/>
      <c r="T5" s="27" t="e">
        <f>#REF!</f>
        <v>#REF!</v>
      </c>
    </row>
    <row r="40" spans="1:20" ht="20.25" customHeight="1">
      <c r="A40" s="389" t="s">
        <v>183</v>
      </c>
      <c r="B40" s="389"/>
      <c r="C40" s="389"/>
      <c r="D40" s="389"/>
      <c r="E40" s="389"/>
      <c r="F40" s="389"/>
      <c r="G40" s="389"/>
      <c r="H40" s="389"/>
      <c r="I40" s="389"/>
      <c r="J40" s="389"/>
      <c r="K40" s="389"/>
      <c r="L40" s="389"/>
      <c r="M40" s="389"/>
      <c r="N40" s="389"/>
      <c r="O40" s="389"/>
      <c r="P40" s="389"/>
      <c r="Q40" s="389"/>
      <c r="R40" s="389"/>
      <c r="S40" s="389"/>
      <c r="T40" s="389"/>
    </row>
  </sheetData>
  <sheetProtection selectLockedCells="1" selectUnlockedCells="1"/>
  <mergeCells count="7">
    <mergeCell ref="G4:Q4"/>
    <mergeCell ref="C5:F5"/>
    <mergeCell ref="A40:T40"/>
    <mergeCell ref="A1:B5"/>
    <mergeCell ref="C1:F2"/>
    <mergeCell ref="C3:F3"/>
    <mergeCell ref="C4:F4"/>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&amp;6OBRADIO :  &amp;7M. ZUBAK,  građ. teh.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6"/>
  <sheetViews>
    <sheetView view="pageBreakPreview" topLeftCell="A4" zoomScaleNormal="125" workbookViewId="0">
      <selection activeCell="AD19" sqref="AD19"/>
    </sheetView>
  </sheetViews>
  <sheetFormatPr defaultRowHeight="10.5" customHeight="1"/>
  <cols>
    <col min="1" max="15" width="5.83203125" customWidth="1"/>
    <col min="16" max="16" width="3.5" customWidth="1"/>
    <col min="17" max="21" width="5.83203125" customWidth="1"/>
  </cols>
  <sheetData>
    <row r="1" spans="1:20" ht="7.5" customHeight="1">
      <c r="A1" s="390"/>
      <c r="B1" s="390"/>
      <c r="C1" s="391" t="s">
        <v>175</v>
      </c>
      <c r="D1" s="391"/>
      <c r="E1" s="391"/>
      <c r="F1" s="391"/>
      <c r="G1" s="11" t="s">
        <v>154</v>
      </c>
      <c r="H1" s="12"/>
      <c r="I1" s="12"/>
      <c r="J1" s="12"/>
      <c r="K1" s="12"/>
      <c r="L1" s="12"/>
      <c r="M1" s="12"/>
      <c r="N1" s="12"/>
      <c r="O1" s="12"/>
      <c r="P1" s="12"/>
      <c r="Q1" s="13"/>
      <c r="R1" s="14" t="s">
        <v>155</v>
      </c>
      <c r="S1" s="12"/>
      <c r="T1" s="15"/>
    </row>
    <row r="2" spans="1:20" ht="9.9499999999999993" customHeight="1">
      <c r="A2" s="390"/>
      <c r="B2" s="390"/>
      <c r="C2" s="391"/>
      <c r="D2" s="391"/>
      <c r="E2" s="391"/>
      <c r="F2" s="391"/>
      <c r="G2" s="16" t="e">
        <f>#REF!</f>
        <v>#REF!</v>
      </c>
      <c r="K2" s="17"/>
      <c r="Q2" s="18"/>
      <c r="T2" s="19" t="e">
        <f>#REF!&amp;"  - 1"</f>
        <v>#REF!</v>
      </c>
    </row>
    <row r="3" spans="1:20" ht="6" customHeight="1">
      <c r="A3" s="390"/>
      <c r="B3" s="390"/>
      <c r="C3" s="392" t="s">
        <v>176</v>
      </c>
      <c r="D3" s="392"/>
      <c r="E3" s="392"/>
      <c r="F3" s="392"/>
      <c r="G3" s="20" t="s">
        <v>156</v>
      </c>
      <c r="Q3" s="18"/>
      <c r="R3" s="21" t="s">
        <v>157</v>
      </c>
      <c r="T3" s="22"/>
    </row>
    <row r="4" spans="1:20" ht="9.9499999999999993" customHeight="1">
      <c r="A4" s="390"/>
      <c r="B4" s="390"/>
      <c r="C4" s="393" t="s">
        <v>158</v>
      </c>
      <c r="D4" s="393"/>
      <c r="E4" s="393"/>
      <c r="F4" s="393"/>
      <c r="G4" s="387" t="e">
        <f>" "&amp;#REF!&amp;"  "&amp;#REF!</f>
        <v>#REF!</v>
      </c>
      <c r="H4" s="387"/>
      <c r="I4" s="387"/>
      <c r="J4" s="387"/>
      <c r="K4" s="387"/>
      <c r="L4" s="387"/>
      <c r="M4" s="387"/>
      <c r="N4" s="387"/>
      <c r="O4" s="387"/>
      <c r="P4" s="387"/>
      <c r="Q4" s="387"/>
      <c r="T4" s="22"/>
    </row>
    <row r="5" spans="1:20" ht="9.9499999999999993" customHeight="1">
      <c r="A5" s="390"/>
      <c r="B5" s="390"/>
      <c r="C5" s="394" t="s">
        <v>159</v>
      </c>
      <c r="D5" s="394"/>
      <c r="E5" s="394"/>
      <c r="F5" s="394"/>
      <c r="G5" s="23" t="s">
        <v>160</v>
      </c>
      <c r="H5" s="24"/>
      <c r="I5" s="24"/>
      <c r="J5" s="24"/>
      <c r="K5" s="24"/>
      <c r="L5" s="24"/>
      <c r="M5" s="24"/>
      <c r="N5" s="24"/>
      <c r="O5" s="24"/>
      <c r="P5" s="24"/>
      <c r="Q5" s="25"/>
      <c r="R5" s="26" t="s">
        <v>161</v>
      </c>
      <c r="S5" s="24"/>
      <c r="T5" s="27" t="e">
        <f>#REF!</f>
        <v>#REF!</v>
      </c>
    </row>
    <row r="7" spans="1:20" ht="9.9499999999999993" customHeight="1">
      <c r="G7" s="36"/>
      <c r="T7" s="5"/>
    </row>
    <row r="8" spans="1:20" ht="10.5" customHeight="1">
      <c r="A8" s="395" t="s">
        <v>416</v>
      </c>
      <c r="B8" s="395"/>
      <c r="C8" s="395"/>
      <c r="D8" s="395"/>
      <c r="E8" s="395"/>
      <c r="F8" s="395"/>
      <c r="G8" s="395"/>
      <c r="H8" s="395"/>
      <c r="I8" s="395"/>
      <c r="J8" s="395"/>
      <c r="K8" s="395"/>
      <c r="L8" s="395"/>
      <c r="M8" s="395"/>
      <c r="N8" s="395"/>
      <c r="O8" s="395"/>
      <c r="P8" s="395"/>
      <c r="Q8" s="395"/>
      <c r="R8" s="395"/>
      <c r="S8" s="395"/>
      <c r="T8" s="395"/>
    </row>
    <row r="9" spans="1:20" ht="10.5" customHeight="1">
      <c r="T9" s="5"/>
    </row>
    <row r="10" spans="1:20" ht="10.5" customHeight="1">
      <c r="T10" s="5"/>
    </row>
    <row r="11" spans="1:20" ht="10.5" customHeight="1">
      <c r="T11" s="5"/>
    </row>
    <row r="12" spans="1:20" ht="15.75" customHeight="1">
      <c r="A12" s="396" t="s">
        <v>168</v>
      </c>
      <c r="B12" s="396"/>
      <c r="C12" s="396"/>
      <c r="D12" s="396"/>
      <c r="E12" s="396"/>
      <c r="F12" s="396"/>
      <c r="G12" s="396"/>
      <c r="H12" s="396"/>
      <c r="I12" s="396"/>
      <c r="J12" s="396"/>
      <c r="K12" s="396"/>
      <c r="L12" s="396"/>
      <c r="M12" s="396"/>
      <c r="N12" s="396"/>
      <c r="O12" s="396"/>
      <c r="P12" s="396"/>
      <c r="Q12" s="396"/>
      <c r="R12" s="396"/>
      <c r="S12" s="396"/>
      <c r="T12" s="396"/>
    </row>
    <row r="13" spans="1:20" ht="10.5" customHeight="1">
      <c r="E13" s="5"/>
      <c r="T13" s="5"/>
    </row>
    <row r="14" spans="1:20" ht="10.5" customHeight="1">
      <c r="A14" s="5"/>
      <c r="E14" s="5"/>
      <c r="T14" s="5"/>
    </row>
    <row r="15" spans="1:20" ht="10.5" customHeight="1">
      <c r="A15" s="5"/>
      <c r="B15" s="3" t="s">
        <v>169</v>
      </c>
      <c r="T15" s="5"/>
    </row>
    <row r="16" spans="1:20" ht="10.5" customHeight="1">
      <c r="A16" s="5"/>
      <c r="T16" s="5"/>
    </row>
    <row r="17" spans="1:20" ht="10.5" customHeight="1">
      <c r="F17" s="37"/>
      <c r="G17" s="38"/>
      <c r="H17" s="39"/>
      <c r="P17" s="37"/>
      <c r="Q17" s="38"/>
      <c r="R17" s="39"/>
      <c r="T17" s="5"/>
    </row>
    <row r="18" spans="1:20" ht="15" customHeight="1">
      <c r="B18" s="41" t="s">
        <v>187</v>
      </c>
      <c r="G18" s="40"/>
      <c r="H18" s="3" t="s">
        <v>188</v>
      </c>
      <c r="I18" s="3"/>
      <c r="J18" s="3"/>
      <c r="K18" s="3"/>
      <c r="L18" s="3"/>
      <c r="M18" s="3"/>
      <c r="N18" s="3"/>
      <c r="O18" s="3"/>
      <c r="Q18" s="5"/>
      <c r="R18" s="5"/>
      <c r="T18" s="5"/>
    </row>
    <row r="19" spans="1:20" ht="12.75" hidden="1" customHeight="1">
      <c r="M19" s="42"/>
      <c r="T19" s="5"/>
    </row>
    <row r="20" spans="1:20" ht="10.5" customHeight="1">
      <c r="A20" s="35"/>
      <c r="B20" s="3" t="s">
        <v>189</v>
      </c>
      <c r="T20" s="5"/>
    </row>
    <row r="21" spans="1:20" ht="10.5" customHeight="1">
      <c r="G21" s="40"/>
      <c r="H21" s="5"/>
      <c r="K21" s="5"/>
      <c r="Q21" s="5"/>
      <c r="R21" s="5"/>
      <c r="T21" s="5"/>
    </row>
    <row r="22" spans="1:20" ht="10.5" customHeight="1">
      <c r="A22" s="43"/>
      <c r="T22" s="5"/>
    </row>
    <row r="23" spans="1:20" ht="10.5" customHeight="1">
      <c r="A23" s="5"/>
      <c r="B23" s="41"/>
      <c r="G23" s="40"/>
      <c r="H23" s="3"/>
      <c r="I23" s="3"/>
      <c r="J23" s="3"/>
      <c r="K23" s="3"/>
      <c r="L23" s="3"/>
      <c r="M23" s="3"/>
      <c r="N23" s="3"/>
      <c r="T23" s="5"/>
    </row>
    <row r="24" spans="1:20" ht="10.5" customHeight="1">
      <c r="B24" s="3" t="s">
        <v>170</v>
      </c>
      <c r="M24" s="42"/>
      <c r="T24" s="5"/>
    </row>
    <row r="25" spans="1:20" ht="10.5" customHeight="1">
      <c r="B25" s="3"/>
      <c r="T25" s="5"/>
    </row>
    <row r="28" spans="1:20" ht="15.95" customHeight="1">
      <c r="B28" s="3" t="s">
        <v>171</v>
      </c>
      <c r="F28" s="44" t="e">
        <f>IF(#REF!="","",#REF!)</f>
        <v>#REF!</v>
      </c>
      <c r="G28" s="5"/>
      <c r="H28" s="45"/>
      <c r="T28" s="5"/>
    </row>
    <row r="29" spans="1:20" ht="15.95" customHeight="1">
      <c r="B29" s="3"/>
      <c r="F29" s="44" t="e">
        <f>IF(#REF!="","",#REF!)</f>
        <v>#REF!</v>
      </c>
      <c r="T29" s="5"/>
    </row>
    <row r="30" spans="1:20" ht="15.95" customHeight="1">
      <c r="B30" s="3"/>
      <c r="F30" s="44" t="e">
        <f>IF(#REF!="","",#REF!)</f>
        <v>#REF!</v>
      </c>
      <c r="L30" s="46"/>
      <c r="T30" s="5"/>
    </row>
    <row r="31" spans="1:20" ht="15.95" customHeight="1">
      <c r="B31" s="3"/>
      <c r="F31" s="44" t="e">
        <f>IF(#REF!="","",#REF!)</f>
        <v>#REF!</v>
      </c>
      <c r="K31" s="47"/>
      <c r="L31" s="46"/>
      <c r="N31" s="48"/>
      <c r="O31" s="49"/>
      <c r="T31" s="5"/>
    </row>
    <row r="32" spans="1:20" ht="10.5" customHeight="1">
      <c r="A32" s="43"/>
      <c r="B32" s="3"/>
      <c r="F32" s="5"/>
      <c r="H32" s="47"/>
      <c r="J32" s="50"/>
      <c r="K32" s="46"/>
      <c r="N32" s="51"/>
      <c r="O32" s="46"/>
      <c r="T32" s="5"/>
    </row>
    <row r="33" spans="2:20" ht="15" customHeight="1">
      <c r="B33" s="3" t="s">
        <v>172</v>
      </c>
      <c r="F33" s="44" t="e">
        <f>IF(#REF!="","",#REF!)</f>
        <v>#REF!</v>
      </c>
      <c r="J33" s="50"/>
      <c r="K33" s="52"/>
      <c r="M33" s="41"/>
      <c r="N33" s="48"/>
      <c r="O33" s="49"/>
      <c r="T33" s="5"/>
    </row>
    <row r="34" spans="2:20" ht="15" customHeight="1">
      <c r="B34" s="3"/>
      <c r="F34" s="44" t="e">
        <f>IF(#REF!="","",#REF!)</f>
        <v>#REF!</v>
      </c>
      <c r="K34" s="53"/>
      <c r="L34" s="46"/>
      <c r="T34" s="5"/>
    </row>
    <row r="35" spans="2:20" ht="15" customHeight="1">
      <c r="B35" s="3"/>
      <c r="F35" s="44" t="e">
        <f>IF(#REF!="","",#REF!)</f>
        <v>#REF!</v>
      </c>
      <c r="K35" s="53"/>
      <c r="L35" s="46"/>
      <c r="N35" s="5"/>
      <c r="O35" s="49"/>
      <c r="T35" s="5"/>
    </row>
    <row r="36" spans="2:20" ht="10.5" customHeight="1">
      <c r="B36" s="3"/>
      <c r="F36" s="5"/>
      <c r="L36" s="46"/>
      <c r="T36" s="5"/>
    </row>
    <row r="37" spans="2:20" ht="10.5" customHeight="1">
      <c r="B37" s="3"/>
      <c r="L37" s="46"/>
      <c r="T37" s="5"/>
    </row>
    <row r="38" spans="2:20" ht="15" customHeight="1">
      <c r="B38" s="3" t="s">
        <v>190</v>
      </c>
      <c r="F38" s="44" t="e">
        <f>IF(#REF!="","",#REF!)</f>
        <v>#REF!</v>
      </c>
      <c r="L38" s="46"/>
      <c r="T38" s="5"/>
    </row>
    <row r="39" spans="2:20" ht="15" customHeight="1">
      <c r="B39" s="3"/>
      <c r="F39" s="44"/>
      <c r="L39" s="46"/>
      <c r="T39" s="5"/>
    </row>
    <row r="40" spans="2:20" ht="15" customHeight="1">
      <c r="B40" s="3" t="s">
        <v>191</v>
      </c>
      <c r="F40" s="44" t="e">
        <f>IF(#REF!="","",#REF!)</f>
        <v>#REF!</v>
      </c>
      <c r="H40" s="5"/>
      <c r="L40" s="46"/>
      <c r="M40" s="54"/>
      <c r="N40" s="54"/>
      <c r="O40" s="55"/>
      <c r="T40" s="5"/>
    </row>
    <row r="41" spans="2:20" ht="10.5" customHeight="1">
      <c r="B41" s="3"/>
      <c r="C41" s="46"/>
      <c r="D41" s="46"/>
      <c r="F41" s="54" t="e">
        <f>IF(#REF!="","",#REF!)</f>
        <v>#REF!</v>
      </c>
      <c r="G41" s="54"/>
      <c r="H41" s="55"/>
      <c r="J41" s="54"/>
      <c r="L41" s="46"/>
      <c r="T41" s="5"/>
    </row>
    <row r="42" spans="2:20" ht="10.5" customHeight="1">
      <c r="B42" s="3"/>
      <c r="C42" s="46"/>
      <c r="D42" s="46"/>
      <c r="F42" s="54"/>
      <c r="G42" s="54"/>
      <c r="H42" s="54"/>
      <c r="J42" s="54"/>
      <c r="L42" s="46"/>
      <c r="T42" s="5"/>
    </row>
    <row r="43" spans="2:20" ht="15" customHeight="1">
      <c r="B43" s="3" t="s">
        <v>173</v>
      </c>
      <c r="C43" s="46"/>
      <c r="D43" s="46"/>
      <c r="F43" s="44" t="e">
        <f>IF(#REF!="","",#REF!)&amp;" - 1"</f>
        <v>#REF!</v>
      </c>
      <c r="G43" s="54"/>
      <c r="H43" s="54"/>
      <c r="J43" s="54"/>
      <c r="L43" s="46"/>
      <c r="T43" s="5"/>
    </row>
    <row r="44" spans="2:20" ht="10.5" customHeight="1">
      <c r="L44" s="46"/>
      <c r="T44" s="5"/>
    </row>
    <row r="45" spans="2:20" ht="14.1" customHeight="1">
      <c r="B45" s="3" t="s">
        <v>181</v>
      </c>
      <c r="F45" s="44" t="e">
        <f>#REF!</f>
        <v>#REF!</v>
      </c>
      <c r="G45" s="54"/>
      <c r="T45" s="5"/>
    </row>
    <row r="46" spans="2:20" ht="10.5" customHeight="1">
      <c r="T46" s="5"/>
    </row>
    <row r="47" spans="2:20" ht="10.5" customHeight="1">
      <c r="T47" s="5"/>
    </row>
    <row r="48" spans="2:20" ht="10.5" customHeight="1">
      <c r="T48" s="5"/>
    </row>
    <row r="49" spans="2:20" ht="10.5" customHeight="1">
      <c r="T49" s="5"/>
    </row>
    <row r="50" spans="2:20" ht="10.5" customHeight="1">
      <c r="T50" s="5"/>
    </row>
    <row r="51" spans="2:20" ht="10.5" customHeight="1">
      <c r="T51" s="5"/>
    </row>
    <row r="52" spans="2:20" ht="10.5" customHeight="1">
      <c r="T52" s="5"/>
    </row>
    <row r="53" spans="2:20" ht="10.5" customHeight="1">
      <c r="B53" s="3" t="s">
        <v>174</v>
      </c>
      <c r="C53" s="3"/>
      <c r="D53" s="3"/>
      <c r="E53" s="3"/>
      <c r="F53" s="3"/>
      <c r="T53" s="5"/>
    </row>
    <row r="54" spans="2:20" ht="15" customHeight="1">
      <c r="B54" s="3"/>
      <c r="C54" s="3"/>
      <c r="D54" s="3"/>
      <c r="E54" s="3"/>
      <c r="F54" s="3"/>
      <c r="M54" s="2" t="s">
        <v>151</v>
      </c>
      <c r="T54" s="5"/>
    </row>
    <row r="55" spans="2:20" ht="10.5" customHeight="1">
      <c r="B55" s="3" t="e">
        <f>#REF!</f>
        <v>#REF!</v>
      </c>
      <c r="C55" s="3"/>
      <c r="D55" s="3"/>
      <c r="E55" s="3"/>
      <c r="F55" s="3"/>
      <c r="M55" s="6" t="s">
        <v>152</v>
      </c>
      <c r="T55" s="5"/>
    </row>
    <row r="56" spans="2:20" ht="10.5" customHeight="1">
      <c r="M56" s="7"/>
      <c r="T56" s="5"/>
    </row>
    <row r="57" spans="2:20" ht="10.5" customHeight="1">
      <c r="T57" s="5"/>
    </row>
    <row r="58" spans="2:20" ht="10.5" customHeight="1">
      <c r="T58" s="5"/>
    </row>
    <row r="59" spans="2:20" ht="10.5" customHeight="1">
      <c r="K59" s="91"/>
      <c r="L59" s="91"/>
      <c r="M59" s="91"/>
      <c r="N59" s="91"/>
      <c r="O59" s="91"/>
      <c r="T59" s="5"/>
    </row>
    <row r="60" spans="2:20" ht="15" customHeight="1">
      <c r="M60" s="4" t="s">
        <v>153</v>
      </c>
      <c r="T60" s="5"/>
    </row>
    <row r="61" spans="2:20" ht="10.5" customHeight="1">
      <c r="T61" s="5"/>
    </row>
    <row r="62" spans="2:20" ht="10.5" customHeight="1">
      <c r="T62" s="5"/>
    </row>
    <row r="63" spans="2:20" ht="10.5" customHeight="1">
      <c r="T63" s="5"/>
    </row>
    <row r="64" spans="2:20" ht="10.5" customHeight="1">
      <c r="T64" s="5"/>
    </row>
    <row r="65" spans="20:20" ht="10.5" customHeight="1">
      <c r="T65" s="5"/>
    </row>
    <row r="66" spans="20:20" ht="10.5" customHeight="1">
      <c r="T66" s="5"/>
    </row>
    <row r="67" spans="20:20" ht="10.5" customHeight="1">
      <c r="T67" s="5"/>
    </row>
    <row r="68" spans="20:20" ht="10.5" customHeight="1">
      <c r="T68" s="5"/>
    </row>
    <row r="69" spans="20:20" ht="10.5" customHeight="1">
      <c r="T69" s="5"/>
    </row>
    <row r="276" ht="77.25" customHeight="1"/>
  </sheetData>
  <sheetProtection selectLockedCells="1" selectUnlockedCells="1"/>
  <mergeCells count="8">
    <mergeCell ref="G4:Q4"/>
    <mergeCell ref="C5:F5"/>
    <mergeCell ref="A8:T8"/>
    <mergeCell ref="A12:T12"/>
    <mergeCell ref="A1:B5"/>
    <mergeCell ref="C1:F2"/>
    <mergeCell ref="C3:F3"/>
    <mergeCell ref="C4:F4"/>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&amp;6OBRADIO : &amp;7 M. ZUBAK,  građ. teh.</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6"/>
  <sheetViews>
    <sheetView view="pageBreakPreview" zoomScaleNormal="125" workbookViewId="0">
      <selection activeCell="AD19" sqref="AD19"/>
    </sheetView>
  </sheetViews>
  <sheetFormatPr defaultRowHeight="10.5" customHeight="1"/>
  <cols>
    <col min="1" max="21" width="5.83203125" customWidth="1"/>
  </cols>
  <sheetData>
    <row r="1" spans="1:20" ht="10.5" customHeight="1">
      <c r="T1" s="5"/>
    </row>
    <row r="3" spans="1:20" ht="10.5" customHeight="1">
      <c r="A3" s="56"/>
      <c r="C3" s="28"/>
    </row>
    <row r="5" spans="1:20" ht="10.5" customHeight="1">
      <c r="L5" s="5"/>
      <c r="M5" s="5"/>
      <c r="P5" s="5"/>
    </row>
    <row r="6" spans="1:20" ht="10.5" customHeight="1">
      <c r="D6" s="8"/>
    </row>
    <row r="7" spans="1:20" ht="10.5" customHeight="1">
      <c r="G7" s="49"/>
      <c r="I7" s="49"/>
    </row>
    <row r="8" spans="1:20" ht="10.5" customHeight="1">
      <c r="D8" s="5"/>
      <c r="G8" s="49"/>
      <c r="I8" s="49"/>
    </row>
    <row r="9" spans="1:20" ht="10.5" customHeight="1">
      <c r="P9" s="5"/>
    </row>
    <row r="10" spans="1:20" ht="10.5" customHeight="1">
      <c r="P10" s="5"/>
    </row>
    <row r="11" spans="1:20" ht="10.5" customHeight="1">
      <c r="P11" s="5"/>
    </row>
    <row r="12" spans="1:20" ht="10.5" customHeight="1">
      <c r="P12" s="5"/>
    </row>
    <row r="13" spans="1:20" ht="10.5" customHeight="1">
      <c r="F13" s="37"/>
      <c r="G13" s="38"/>
      <c r="H13" s="39"/>
      <c r="P13" s="5"/>
      <c r="Q13" s="38"/>
      <c r="R13" s="39"/>
    </row>
    <row r="14" spans="1:20" ht="10.5" customHeight="1">
      <c r="A14" s="5"/>
      <c r="G14" s="40"/>
      <c r="H14" s="5"/>
      <c r="K14" s="5"/>
      <c r="P14" s="5"/>
      <c r="Q14" s="5"/>
      <c r="R14" s="5"/>
    </row>
    <row r="15" spans="1:20" ht="10.5" customHeight="1">
      <c r="A15" s="5"/>
      <c r="G15" s="40"/>
      <c r="H15" s="5"/>
      <c r="P15" s="5"/>
      <c r="Q15" s="5"/>
      <c r="R15" s="5"/>
    </row>
    <row r="16" spans="1:20" ht="10.5" customHeight="1">
      <c r="A16" s="5"/>
      <c r="G16" s="40"/>
      <c r="H16" s="5"/>
      <c r="P16" s="5"/>
      <c r="Q16" s="5"/>
      <c r="R16" s="5"/>
    </row>
    <row r="17" spans="1:16" ht="10.5" customHeight="1">
      <c r="M17" s="42"/>
      <c r="P17" s="5"/>
    </row>
    <row r="18" spans="1:16" ht="10.5" customHeight="1">
      <c r="P18" s="5"/>
    </row>
    <row r="19" spans="1:16" ht="10.5" customHeight="1">
      <c r="P19" s="5"/>
    </row>
    <row r="20" spans="1:16" ht="10.5" customHeight="1">
      <c r="B20" s="49"/>
      <c r="L20" s="49"/>
      <c r="P20" s="5"/>
    </row>
    <row r="21" spans="1:16" ht="12.75" hidden="1" customHeight="1">
      <c r="P21" s="5"/>
    </row>
    <row r="22" spans="1:16" ht="10.5" customHeight="1">
      <c r="A22" s="35"/>
      <c r="F22" s="5"/>
      <c r="G22" s="5"/>
      <c r="H22" s="57"/>
    </row>
    <row r="23" spans="1:16" ht="10.5" customHeight="1">
      <c r="A23" s="35"/>
      <c r="F23" s="5"/>
      <c r="G23" s="5"/>
      <c r="H23" s="45"/>
    </row>
    <row r="24" spans="1:16" ht="10.5" customHeight="1">
      <c r="A24" s="43"/>
      <c r="F24" s="5"/>
      <c r="G24" s="5"/>
      <c r="H24" s="45"/>
    </row>
    <row r="25" spans="1:16" ht="10.5" customHeight="1">
      <c r="A25" s="5"/>
    </row>
    <row r="26" spans="1:16" ht="10.5" customHeight="1">
      <c r="L26" s="46"/>
    </row>
    <row r="27" spans="1:16" ht="10.5" customHeight="1">
      <c r="F27" s="5"/>
      <c r="K27" s="47"/>
      <c r="L27" s="46"/>
      <c r="N27" s="48"/>
      <c r="O27" s="49"/>
    </row>
    <row r="28" spans="1:16" ht="10.5" customHeight="1">
      <c r="F28" s="5"/>
      <c r="H28" s="47"/>
      <c r="J28" s="50"/>
      <c r="K28" s="46"/>
      <c r="N28" s="51"/>
      <c r="O28" s="46"/>
    </row>
    <row r="29" spans="1:16" ht="10.5" customHeight="1">
      <c r="F29" s="5"/>
      <c r="J29" s="50"/>
      <c r="K29" s="52"/>
      <c r="N29" s="48"/>
      <c r="O29" s="49"/>
    </row>
    <row r="30" spans="1:16" ht="10.5" customHeight="1">
      <c r="F30" s="5"/>
      <c r="K30" s="53"/>
      <c r="L30" s="46"/>
    </row>
    <row r="31" spans="1:16" ht="10.5" customHeight="1">
      <c r="F31" s="5"/>
      <c r="H31" s="58"/>
      <c r="K31" s="53"/>
      <c r="L31" s="46"/>
      <c r="N31" s="5"/>
      <c r="O31" s="49"/>
    </row>
    <row r="32" spans="1:16" ht="10.5" customHeight="1">
      <c r="F32" s="5"/>
      <c r="L32" s="46"/>
    </row>
    <row r="33" spans="1:15" ht="10.5" customHeight="1">
      <c r="L33" s="46"/>
    </row>
    <row r="34" spans="1:15" ht="10.5" customHeight="1">
      <c r="L34" s="46"/>
    </row>
    <row r="35" spans="1:15" ht="10.5" customHeight="1">
      <c r="A35" s="43"/>
      <c r="H35" s="5"/>
      <c r="L35" s="46"/>
      <c r="M35" s="54"/>
      <c r="N35" s="54"/>
      <c r="O35" s="55"/>
    </row>
    <row r="36" spans="1:15" ht="10.5" customHeight="1">
      <c r="C36" s="46"/>
      <c r="D36" s="46"/>
      <c r="F36" s="46"/>
      <c r="H36" s="42"/>
      <c r="J36" s="54"/>
      <c r="L36" s="46"/>
      <c r="M36" s="54"/>
      <c r="N36" s="54"/>
      <c r="O36" s="55"/>
    </row>
    <row r="37" spans="1:15" ht="10.5" customHeight="1">
      <c r="C37" s="46"/>
      <c r="D37" s="46"/>
      <c r="F37" s="54"/>
      <c r="G37" s="54"/>
      <c r="H37" s="55"/>
      <c r="J37" s="54"/>
      <c r="L37" s="46"/>
    </row>
    <row r="38" spans="1:15" ht="10.5" customHeight="1">
      <c r="C38" s="46"/>
      <c r="D38" s="46"/>
      <c r="F38" s="54"/>
      <c r="G38" s="54"/>
      <c r="H38" s="54"/>
      <c r="J38" s="54"/>
      <c r="L38" s="46"/>
    </row>
    <row r="39" spans="1:15" ht="10.5" customHeight="1">
      <c r="C39" s="46"/>
      <c r="D39" s="46"/>
      <c r="F39" s="54"/>
      <c r="G39" s="54"/>
      <c r="H39" s="54"/>
      <c r="J39" s="54"/>
      <c r="L39" s="46"/>
    </row>
    <row r="40" spans="1:15" ht="10.5" customHeight="1">
      <c r="L40" s="46"/>
    </row>
    <row r="276" ht="77.25" customHeight="1"/>
  </sheetData>
  <sheetProtection selectLockedCells="1" selectUnlockedCells="1"/>
  <phoneticPr fontId="0" type="noConversion"/>
  <pageMargins left="0.55138888888888893" right="0.2361111111111111" top="0.31527777777777777" bottom="0.31527777777777777" header="0.51180555555555551" footer="0.51180555555555551"/>
  <pageSetup paperSize="9" firstPageNumber="0"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8"/>
  <sheetViews>
    <sheetView showZeros="0" tabSelected="1" zoomScaleNormal="100" zoomScaleSheetLayoutView="100" workbookViewId="0">
      <selection activeCell="R11" sqref="R11"/>
    </sheetView>
  </sheetViews>
  <sheetFormatPr defaultRowHeight="30" customHeight="1"/>
  <cols>
    <col min="1" max="1" width="6" style="349" customWidth="1"/>
    <col min="2" max="2" width="6" style="350" customWidth="1"/>
    <col min="3" max="12" width="5.83203125" style="350" customWidth="1"/>
    <col min="13" max="13" width="10.5" style="329" customWidth="1"/>
    <col min="14" max="14" width="14.5" style="350" customWidth="1"/>
    <col min="15" max="15" width="15" style="350" customWidth="1"/>
    <col min="16" max="16384" width="9.33203125" style="350"/>
  </cols>
  <sheetData>
    <row r="1" spans="1:15" s="310" customFormat="1" ht="7.5" customHeight="1">
      <c r="A1" s="344"/>
      <c r="B1" s="344"/>
      <c r="C1" s="528" t="s">
        <v>524</v>
      </c>
      <c r="D1" s="528"/>
      <c r="E1" s="528"/>
      <c r="F1" s="528"/>
      <c r="G1" s="528"/>
      <c r="H1" s="528"/>
      <c r="I1" s="528"/>
      <c r="J1" s="528"/>
      <c r="K1" s="528"/>
      <c r="L1" s="528"/>
      <c r="M1" s="528"/>
      <c r="N1" s="528"/>
      <c r="O1" s="415" t="s">
        <v>668</v>
      </c>
    </row>
    <row r="2" spans="1:15" s="310" customFormat="1" ht="9.9499999999999993" customHeight="1">
      <c r="A2" s="344"/>
      <c r="B2" s="344"/>
      <c r="C2" s="528"/>
      <c r="D2" s="528"/>
      <c r="E2" s="528"/>
      <c r="F2" s="528"/>
      <c r="G2" s="528"/>
      <c r="H2" s="528"/>
      <c r="I2" s="528"/>
      <c r="J2" s="528"/>
      <c r="K2" s="528"/>
      <c r="L2" s="528"/>
      <c r="M2" s="528"/>
      <c r="N2" s="528"/>
      <c r="O2" s="416"/>
    </row>
    <row r="3" spans="1:15" s="310" customFormat="1" ht="6" customHeight="1">
      <c r="A3" s="344"/>
      <c r="B3" s="344"/>
      <c r="C3" s="380" t="s">
        <v>624</v>
      </c>
      <c r="D3" s="380"/>
      <c r="E3" s="380"/>
      <c r="F3" s="380"/>
      <c r="G3" s="380"/>
      <c r="H3" s="380"/>
      <c r="I3" s="380"/>
      <c r="J3" s="380"/>
      <c r="K3" s="380"/>
      <c r="L3" s="380"/>
      <c r="M3" s="380"/>
      <c r="N3" s="380"/>
      <c r="O3" s="416"/>
    </row>
    <row r="4" spans="1:15" s="310" customFormat="1" ht="9.9499999999999993" customHeight="1">
      <c r="A4" s="344"/>
      <c r="B4" s="344"/>
      <c r="C4" s="380"/>
      <c r="D4" s="380"/>
      <c r="E4" s="380"/>
      <c r="F4" s="380"/>
      <c r="G4" s="380"/>
      <c r="H4" s="380"/>
      <c r="I4" s="380"/>
      <c r="J4" s="380"/>
      <c r="K4" s="380"/>
      <c r="L4" s="380"/>
      <c r="M4" s="380"/>
      <c r="N4" s="380"/>
      <c r="O4" s="416"/>
    </row>
    <row r="5" spans="1:15" s="310" customFormat="1" ht="9.75" customHeight="1">
      <c r="A5" s="345"/>
      <c r="B5" s="345"/>
      <c r="C5" s="418"/>
      <c r="D5" s="418"/>
      <c r="E5" s="418"/>
      <c r="F5" s="418"/>
      <c r="G5" s="418"/>
      <c r="H5" s="418"/>
      <c r="I5" s="418"/>
      <c r="J5" s="418"/>
      <c r="K5" s="418"/>
      <c r="L5" s="418"/>
      <c r="M5" s="418"/>
      <c r="N5" s="418"/>
      <c r="O5" s="417"/>
    </row>
    <row r="6" spans="1:15" s="314" customFormat="1" ht="20.100000000000001" customHeight="1">
      <c r="O6" s="328"/>
    </row>
    <row r="7" spans="1:15" s="314" customFormat="1" ht="15" customHeight="1">
      <c r="A7" s="399" t="s">
        <v>630</v>
      </c>
      <c r="B7" s="399"/>
      <c r="C7" s="400" t="s">
        <v>631</v>
      </c>
      <c r="D7" s="401"/>
      <c r="E7" s="401"/>
      <c r="F7" s="401"/>
      <c r="G7" s="401"/>
      <c r="H7" s="401"/>
      <c r="I7" s="401"/>
      <c r="J7" s="401"/>
      <c r="K7" s="402"/>
      <c r="L7" s="346" t="s">
        <v>635</v>
      </c>
      <c r="M7" s="346" t="s">
        <v>632</v>
      </c>
      <c r="N7" s="347" t="s">
        <v>633</v>
      </c>
      <c r="O7" s="348" t="s">
        <v>634</v>
      </c>
    </row>
    <row r="8" spans="1:15" s="314" customFormat="1" ht="15" customHeight="1">
      <c r="A8" s="354"/>
      <c r="B8" s="354"/>
      <c r="C8" s="355"/>
      <c r="D8" s="355"/>
      <c r="E8" s="355"/>
      <c r="F8" s="355"/>
      <c r="G8" s="355"/>
      <c r="H8" s="355"/>
      <c r="I8" s="355"/>
      <c r="J8" s="355"/>
      <c r="K8" s="355"/>
      <c r="L8" s="356"/>
      <c r="M8" s="356"/>
      <c r="N8" s="357"/>
      <c r="O8" s="357"/>
    </row>
    <row r="9" spans="1:15" s="314" customFormat="1" ht="15" customHeight="1">
      <c r="A9" s="403">
        <v>1</v>
      </c>
      <c r="B9" s="403"/>
      <c r="C9" s="358" t="s">
        <v>626</v>
      </c>
      <c r="D9" s="359"/>
      <c r="E9" s="360"/>
      <c r="F9" s="360"/>
      <c r="G9" s="360"/>
      <c r="H9" s="360"/>
      <c r="I9" s="360"/>
      <c r="J9" s="360"/>
      <c r="K9" s="360"/>
      <c r="L9" s="360"/>
      <c r="M9" s="361"/>
      <c r="N9" s="404"/>
      <c r="O9" s="404"/>
    </row>
    <row r="10" spans="1:15" s="314" customFormat="1" ht="12" customHeight="1">
      <c r="A10" s="326"/>
      <c r="M10" s="315"/>
      <c r="O10" s="325"/>
    </row>
    <row r="11" spans="1:15" s="314" customFormat="1" ht="101.25" customHeight="1">
      <c r="A11" s="320">
        <f>A9</f>
        <v>1</v>
      </c>
      <c r="B11" s="321">
        <v>1</v>
      </c>
      <c r="C11" s="405" t="s">
        <v>657</v>
      </c>
      <c r="D11" s="406"/>
      <c r="E11" s="406"/>
      <c r="F11" s="406"/>
      <c r="G11" s="406"/>
      <c r="H11" s="406"/>
      <c r="I11" s="406"/>
      <c r="J11" s="406"/>
      <c r="K11" s="406"/>
      <c r="L11" s="323" t="s">
        <v>636</v>
      </c>
      <c r="M11" s="324">
        <v>200</v>
      </c>
      <c r="N11" s="324"/>
      <c r="O11" s="370">
        <f>M11*N11</f>
        <v>0</v>
      </c>
    </row>
    <row r="12" spans="1:15" s="314" customFormat="1" ht="12" customHeight="1">
      <c r="A12" s="326"/>
      <c r="M12" s="315"/>
      <c r="O12" s="327"/>
    </row>
    <row r="13" spans="1:15" s="314" customFormat="1" ht="15" customHeight="1">
      <c r="A13" s="414">
        <f>A9</f>
        <v>1</v>
      </c>
      <c r="B13" s="414"/>
      <c r="C13" s="362" t="s">
        <v>627</v>
      </c>
      <c r="D13" s="363"/>
      <c r="E13" s="364"/>
      <c r="F13" s="364"/>
      <c r="G13" s="364"/>
      <c r="H13" s="364"/>
      <c r="I13" s="364"/>
      <c r="J13" s="364"/>
      <c r="K13" s="364"/>
      <c r="L13" s="364"/>
      <c r="M13" s="365"/>
      <c r="N13" s="419">
        <f>SUM(O11:O12)</f>
        <v>0</v>
      </c>
      <c r="O13" s="419"/>
    </row>
    <row r="14" spans="1:15" s="314" customFormat="1" ht="20.100000000000001" customHeight="1">
      <c r="A14" s="316"/>
      <c r="B14" s="316"/>
      <c r="C14" s="317"/>
      <c r="D14" s="318"/>
      <c r="M14" s="315"/>
      <c r="N14" s="319"/>
      <c r="O14" s="319"/>
    </row>
    <row r="15" spans="1:15" s="314" customFormat="1" ht="20.100000000000001" customHeight="1">
      <c r="A15" s="316"/>
      <c r="B15" s="316"/>
      <c r="C15" s="317"/>
      <c r="D15" s="318"/>
      <c r="M15" s="315"/>
      <c r="N15" s="319"/>
      <c r="O15" s="319"/>
    </row>
    <row r="16" spans="1:15" s="314" customFormat="1" ht="15" customHeight="1">
      <c r="A16" s="399" t="s">
        <v>630</v>
      </c>
      <c r="B16" s="399"/>
      <c r="C16" s="400" t="s">
        <v>631</v>
      </c>
      <c r="D16" s="401"/>
      <c r="E16" s="401"/>
      <c r="F16" s="401"/>
      <c r="G16" s="401"/>
      <c r="H16" s="401"/>
      <c r="I16" s="401"/>
      <c r="J16" s="401"/>
      <c r="K16" s="402"/>
      <c r="L16" s="346" t="s">
        <v>635</v>
      </c>
      <c r="M16" s="346" t="s">
        <v>632</v>
      </c>
      <c r="N16" s="347" t="s">
        <v>633</v>
      </c>
      <c r="O16" s="348" t="s">
        <v>634</v>
      </c>
    </row>
    <row r="17" spans="1:15" s="314" customFormat="1" ht="15" customHeight="1">
      <c r="A17" s="354"/>
      <c r="B17" s="354"/>
      <c r="C17" s="355"/>
      <c r="D17" s="355"/>
      <c r="E17" s="355"/>
      <c r="F17" s="355"/>
      <c r="G17" s="355"/>
      <c r="H17" s="355"/>
      <c r="I17" s="355"/>
      <c r="J17" s="355"/>
      <c r="K17" s="355"/>
      <c r="L17" s="356"/>
      <c r="M17" s="356"/>
      <c r="N17" s="357"/>
      <c r="O17" s="357"/>
    </row>
    <row r="18" spans="1:15" s="314" customFormat="1" ht="15" customHeight="1">
      <c r="A18" s="403">
        <v>2</v>
      </c>
      <c r="B18" s="403"/>
      <c r="C18" s="358" t="s">
        <v>352</v>
      </c>
      <c r="D18" s="359"/>
      <c r="E18" s="360"/>
      <c r="F18" s="360"/>
      <c r="G18" s="360"/>
      <c r="H18" s="360"/>
      <c r="I18" s="360"/>
      <c r="J18" s="360"/>
      <c r="K18" s="360"/>
      <c r="L18" s="360"/>
      <c r="M18" s="361"/>
      <c r="N18" s="366"/>
      <c r="O18" s="366"/>
    </row>
    <row r="19" spans="1:15" s="314" customFormat="1" ht="12" customHeight="1">
      <c r="A19" s="326"/>
      <c r="M19" s="315"/>
      <c r="O19" s="325"/>
    </row>
    <row r="20" spans="1:15" s="314" customFormat="1" ht="103.5" customHeight="1">
      <c r="A20" s="320">
        <f>A18</f>
        <v>2</v>
      </c>
      <c r="B20" s="321">
        <v>1</v>
      </c>
      <c r="C20" s="406" t="s">
        <v>661</v>
      </c>
      <c r="D20" s="406"/>
      <c r="E20" s="406"/>
      <c r="F20" s="406"/>
      <c r="G20" s="406"/>
      <c r="H20" s="406"/>
      <c r="I20" s="406"/>
      <c r="J20" s="406"/>
      <c r="K20" s="406"/>
      <c r="L20" s="323" t="s">
        <v>637</v>
      </c>
      <c r="M20" s="324">
        <v>50</v>
      </c>
      <c r="N20" s="324"/>
      <c r="O20" s="370">
        <f>M20*N20</f>
        <v>0</v>
      </c>
    </row>
    <row r="21" spans="1:15" s="314" customFormat="1" ht="12" customHeight="1">
      <c r="A21" s="326"/>
      <c r="M21" s="315"/>
      <c r="O21" s="325"/>
    </row>
    <row r="22" spans="1:15" s="314" customFormat="1" ht="120" customHeight="1">
      <c r="A22" s="320">
        <f>A18</f>
        <v>2</v>
      </c>
      <c r="B22" s="321">
        <v>2</v>
      </c>
      <c r="C22" s="406" t="s">
        <v>649</v>
      </c>
      <c r="D22" s="406"/>
      <c r="E22" s="406"/>
      <c r="F22" s="406"/>
      <c r="G22" s="406"/>
      <c r="H22" s="406"/>
      <c r="I22" s="406"/>
      <c r="J22" s="406"/>
      <c r="K22" s="406"/>
      <c r="L22" s="323" t="s">
        <v>637</v>
      </c>
      <c r="M22" s="324">
        <v>8.5</v>
      </c>
      <c r="N22" s="324"/>
      <c r="O22" s="370">
        <f>M22*N22</f>
        <v>0</v>
      </c>
    </row>
    <row r="23" spans="1:15" s="314" customFormat="1" ht="12" customHeight="1">
      <c r="A23" s="320"/>
      <c r="B23" s="321"/>
      <c r="C23" s="322"/>
      <c r="D23" s="322"/>
      <c r="E23" s="322"/>
      <c r="F23" s="322"/>
      <c r="G23" s="322"/>
      <c r="H23" s="322"/>
      <c r="I23" s="322"/>
      <c r="J23" s="322"/>
      <c r="K23" s="322"/>
      <c r="L23" s="323"/>
      <c r="M23" s="324"/>
      <c r="N23" s="324"/>
      <c r="O23" s="325"/>
    </row>
    <row r="24" spans="1:15" s="314" customFormat="1" ht="69" customHeight="1">
      <c r="A24" s="320">
        <f>A18</f>
        <v>2</v>
      </c>
      <c r="B24" s="321">
        <v>3</v>
      </c>
      <c r="C24" s="406" t="s">
        <v>650</v>
      </c>
      <c r="D24" s="406"/>
      <c r="E24" s="406"/>
      <c r="F24" s="406"/>
      <c r="G24" s="406"/>
      <c r="H24" s="406"/>
      <c r="I24" s="406"/>
      <c r="J24" s="406"/>
      <c r="K24" s="406"/>
      <c r="L24" s="323" t="s">
        <v>637</v>
      </c>
      <c r="M24" s="324">
        <v>50</v>
      </c>
      <c r="N24" s="324"/>
      <c r="O24" s="370">
        <f>M24*N24</f>
        <v>0</v>
      </c>
    </row>
    <row r="25" spans="1:15" s="314" customFormat="1" ht="12" customHeight="1">
      <c r="A25" s="320"/>
      <c r="B25" s="321"/>
      <c r="C25" s="322"/>
      <c r="D25" s="322"/>
      <c r="E25" s="322"/>
      <c r="F25" s="322"/>
      <c r="G25" s="322"/>
      <c r="H25" s="322"/>
      <c r="I25" s="322"/>
      <c r="J25" s="322"/>
      <c r="K25" s="322"/>
      <c r="L25" s="323"/>
      <c r="M25" s="324"/>
      <c r="N25" s="324"/>
      <c r="O25" s="325"/>
    </row>
    <row r="26" spans="1:15" s="314" customFormat="1" ht="12" customHeight="1">
      <c r="A26" s="320"/>
      <c r="B26" s="321"/>
      <c r="C26" s="322"/>
      <c r="D26" s="322"/>
      <c r="E26" s="322"/>
      <c r="F26" s="322"/>
      <c r="G26" s="322"/>
      <c r="H26" s="322"/>
      <c r="I26" s="322"/>
      <c r="J26" s="322"/>
      <c r="K26" s="322"/>
      <c r="L26" s="323"/>
      <c r="M26" s="324"/>
      <c r="N26" s="324"/>
      <c r="O26" s="325"/>
    </row>
    <row r="27" spans="1:15" s="314" customFormat="1" ht="15" customHeight="1">
      <c r="A27" s="408">
        <f>A18</f>
        <v>2</v>
      </c>
      <c r="B27" s="408"/>
      <c r="C27" s="409" t="s">
        <v>639</v>
      </c>
      <c r="D27" s="409"/>
      <c r="E27" s="409"/>
      <c r="F27" s="409"/>
      <c r="G27" s="409"/>
      <c r="H27" s="409"/>
      <c r="I27" s="409"/>
      <c r="J27" s="409"/>
      <c r="K27" s="409"/>
      <c r="L27" s="409"/>
      <c r="M27" s="409"/>
      <c r="N27" s="410">
        <f>SUM(O20:O25)</f>
        <v>0</v>
      </c>
      <c r="O27" s="410"/>
    </row>
    <row r="28" spans="1:15" s="314" customFormat="1" ht="20.100000000000001" customHeight="1">
      <c r="A28" s="326"/>
      <c r="C28" s="328"/>
      <c r="D28" s="318"/>
      <c r="E28" s="318"/>
      <c r="F28" s="318"/>
      <c r="G28" s="318"/>
      <c r="H28" s="318"/>
      <c r="I28" s="318"/>
      <c r="J28" s="318"/>
      <c r="K28" s="318"/>
      <c r="L28" s="323"/>
      <c r="M28" s="324"/>
    </row>
    <row r="29" spans="1:15" s="314" customFormat="1" ht="20.100000000000001" customHeight="1">
      <c r="A29" s="316"/>
      <c r="B29" s="316"/>
      <c r="C29" s="317"/>
      <c r="D29" s="318"/>
      <c r="M29" s="315"/>
      <c r="N29" s="319"/>
      <c r="O29" s="319"/>
    </row>
    <row r="30" spans="1:15" s="314" customFormat="1" ht="15" customHeight="1">
      <c r="A30" s="399" t="s">
        <v>630</v>
      </c>
      <c r="B30" s="399"/>
      <c r="C30" s="400" t="s">
        <v>631</v>
      </c>
      <c r="D30" s="401"/>
      <c r="E30" s="401"/>
      <c r="F30" s="401"/>
      <c r="G30" s="401"/>
      <c r="H30" s="401"/>
      <c r="I30" s="401"/>
      <c r="J30" s="401"/>
      <c r="K30" s="402"/>
      <c r="L30" s="346" t="s">
        <v>635</v>
      </c>
      <c r="M30" s="346" t="s">
        <v>632</v>
      </c>
      <c r="N30" s="347" t="s">
        <v>633</v>
      </c>
      <c r="O30" s="348" t="s">
        <v>634</v>
      </c>
    </row>
    <row r="31" spans="1:15" s="314" customFormat="1" ht="15" customHeight="1">
      <c r="A31" s="354"/>
      <c r="B31" s="354"/>
      <c r="C31" s="355"/>
      <c r="D31" s="355"/>
      <c r="E31" s="355"/>
      <c r="F31" s="355"/>
      <c r="G31" s="355"/>
      <c r="H31" s="355"/>
      <c r="I31" s="355"/>
      <c r="J31" s="355"/>
      <c r="K31" s="355"/>
      <c r="L31" s="356"/>
      <c r="M31" s="356"/>
      <c r="N31" s="357"/>
      <c r="O31" s="357"/>
    </row>
    <row r="32" spans="1:15" s="314" customFormat="1" ht="15" customHeight="1">
      <c r="A32" s="403">
        <v>3</v>
      </c>
      <c r="B32" s="403"/>
      <c r="C32" s="358" t="s">
        <v>194</v>
      </c>
      <c r="D32" s="359"/>
      <c r="E32" s="360"/>
      <c r="F32" s="360"/>
      <c r="G32" s="360"/>
      <c r="H32" s="360"/>
      <c r="I32" s="360"/>
      <c r="J32" s="360"/>
      <c r="K32" s="360"/>
      <c r="L32" s="360"/>
      <c r="M32" s="372"/>
      <c r="N32" s="404"/>
      <c r="O32" s="404"/>
    </row>
    <row r="33" spans="1:27" s="314" customFormat="1" ht="15" customHeight="1">
      <c r="A33" s="316"/>
      <c r="B33" s="316"/>
      <c r="C33" s="317"/>
      <c r="D33" s="318"/>
      <c r="M33" s="324"/>
      <c r="N33" s="319"/>
      <c r="O33" s="319"/>
    </row>
    <row r="34" spans="1:27" s="314" customFormat="1" ht="130.5" customHeight="1">
      <c r="A34" s="320">
        <f>A32</f>
        <v>3</v>
      </c>
      <c r="B34" s="321">
        <v>1</v>
      </c>
      <c r="C34" s="406" t="s">
        <v>662</v>
      </c>
      <c r="D34" s="406"/>
      <c r="E34" s="406"/>
      <c r="F34" s="406"/>
      <c r="G34" s="406"/>
      <c r="H34" s="406"/>
      <c r="I34" s="406"/>
      <c r="J34" s="406"/>
      <c r="K34" s="406"/>
      <c r="L34" s="323"/>
      <c r="M34" s="324"/>
      <c r="N34" s="324"/>
      <c r="O34" s="325"/>
    </row>
    <row r="35" spans="1:27" s="314" customFormat="1" ht="15" customHeight="1">
      <c r="A35" s="320"/>
      <c r="B35" s="321"/>
      <c r="C35" s="353" t="s">
        <v>361</v>
      </c>
      <c r="D35" s="407" t="s">
        <v>644</v>
      </c>
      <c r="E35" s="407"/>
      <c r="F35" s="407"/>
      <c r="G35" s="407"/>
      <c r="H35" s="407"/>
      <c r="I35" s="407"/>
      <c r="J35" s="407"/>
      <c r="K35" s="407"/>
      <c r="L35" s="323" t="s">
        <v>637</v>
      </c>
      <c r="M35" s="324">
        <v>44</v>
      </c>
      <c r="N35" s="324"/>
      <c r="O35" s="370">
        <f>M35*N35</f>
        <v>0</v>
      </c>
      <c r="P35" s="352"/>
      <c r="Q35" s="413"/>
      <c r="R35" s="413"/>
      <c r="S35" s="413"/>
      <c r="T35" s="352"/>
      <c r="U35" s="413"/>
      <c r="V35" s="413"/>
      <c r="W35" s="413"/>
      <c r="Y35" s="413"/>
      <c r="Z35" s="413"/>
      <c r="AA35" s="413"/>
    </row>
    <row r="36" spans="1:27" s="314" customFormat="1" ht="12" customHeight="1">
      <c r="A36" s="320"/>
      <c r="B36" s="321"/>
      <c r="C36" s="322"/>
      <c r="D36" s="322"/>
      <c r="E36" s="322"/>
      <c r="F36" s="322"/>
      <c r="G36" s="322"/>
      <c r="H36" s="322"/>
      <c r="I36" s="322"/>
      <c r="J36" s="322"/>
      <c r="K36" s="322"/>
      <c r="L36" s="323"/>
      <c r="M36" s="324"/>
      <c r="N36" s="324"/>
      <c r="O36" s="325"/>
    </row>
    <row r="37" spans="1:27" s="314" customFormat="1" ht="93.75" customHeight="1">
      <c r="A37" s="320">
        <f>A32</f>
        <v>3</v>
      </c>
      <c r="B37" s="321">
        <v>2</v>
      </c>
      <c r="C37" s="406" t="s">
        <v>658</v>
      </c>
      <c r="D37" s="406"/>
      <c r="E37" s="406"/>
      <c r="F37" s="406"/>
      <c r="G37" s="406"/>
      <c r="H37" s="406"/>
      <c r="I37" s="406"/>
      <c r="J37" s="406"/>
      <c r="K37" s="406"/>
      <c r="L37" s="323"/>
      <c r="M37" s="324"/>
      <c r="N37" s="324"/>
      <c r="O37" s="325"/>
    </row>
    <row r="38" spans="1:27" s="314" customFormat="1" ht="15" customHeight="1">
      <c r="A38" s="320"/>
      <c r="B38" s="321"/>
      <c r="C38" s="353" t="s">
        <v>361</v>
      </c>
      <c r="D38" s="407" t="s">
        <v>629</v>
      </c>
      <c r="E38" s="407"/>
      <c r="F38" s="407"/>
      <c r="G38" s="407"/>
      <c r="H38" s="407"/>
      <c r="I38" s="407"/>
      <c r="J38" s="407"/>
      <c r="K38" s="407"/>
      <c r="L38" s="323" t="s">
        <v>637</v>
      </c>
      <c r="M38" s="324">
        <v>13</v>
      </c>
      <c r="N38" s="324"/>
      <c r="O38" s="370">
        <f>M38*N38</f>
        <v>0</v>
      </c>
    </row>
    <row r="39" spans="1:27" s="314" customFormat="1" ht="15" customHeight="1">
      <c r="A39" s="320"/>
      <c r="B39" s="321"/>
      <c r="C39" s="353" t="s">
        <v>361</v>
      </c>
      <c r="D39" s="407" t="s">
        <v>365</v>
      </c>
      <c r="E39" s="407"/>
      <c r="F39" s="407"/>
      <c r="G39" s="407"/>
      <c r="H39" s="407"/>
      <c r="I39" s="407"/>
      <c r="J39" s="407"/>
      <c r="K39" s="407"/>
      <c r="L39" s="323" t="s">
        <v>638</v>
      </c>
      <c r="M39" s="324">
        <v>125</v>
      </c>
      <c r="N39" s="324"/>
      <c r="O39" s="370">
        <f>M39*N39</f>
        <v>0</v>
      </c>
    </row>
    <row r="40" spans="1:27" s="314" customFormat="1" ht="15" customHeight="1">
      <c r="A40" s="320"/>
      <c r="B40" s="321"/>
      <c r="C40" s="353" t="s">
        <v>361</v>
      </c>
      <c r="D40" s="407" t="s">
        <v>640</v>
      </c>
      <c r="E40" s="407"/>
      <c r="F40" s="407"/>
      <c r="G40" s="407"/>
      <c r="H40" s="407"/>
      <c r="I40" s="407"/>
      <c r="J40" s="407"/>
      <c r="K40" s="407"/>
      <c r="L40" s="323" t="s">
        <v>382</v>
      </c>
      <c r="M40" s="324">
        <v>1200</v>
      </c>
      <c r="N40" s="324"/>
      <c r="O40" s="370">
        <f>M40*N40</f>
        <v>0</v>
      </c>
      <c r="P40" s="369"/>
    </row>
    <row r="41" spans="1:27" s="314" customFormat="1" ht="12" customHeight="1">
      <c r="A41" s="320"/>
      <c r="B41" s="321"/>
      <c r="C41" s="322"/>
      <c r="D41" s="322"/>
      <c r="E41" s="322"/>
      <c r="F41" s="322"/>
      <c r="G41" s="322"/>
      <c r="H41" s="322"/>
      <c r="I41" s="322"/>
      <c r="J41" s="322"/>
      <c r="K41" s="322"/>
      <c r="L41" s="323"/>
      <c r="M41" s="324"/>
      <c r="N41" s="324"/>
      <c r="O41" s="325"/>
    </row>
    <row r="42" spans="1:27" s="314" customFormat="1" ht="82.5" customHeight="1">
      <c r="A42" s="320">
        <f>A32</f>
        <v>3</v>
      </c>
      <c r="B42" s="321">
        <v>3</v>
      </c>
      <c r="C42" s="406" t="s">
        <v>659</v>
      </c>
      <c r="D42" s="406"/>
      <c r="E42" s="406"/>
      <c r="F42" s="406"/>
      <c r="G42" s="406"/>
      <c r="H42" s="406"/>
      <c r="I42" s="406"/>
      <c r="J42" s="406"/>
      <c r="K42" s="406"/>
      <c r="L42" s="323"/>
      <c r="M42" s="324"/>
      <c r="N42" s="324"/>
      <c r="O42" s="325"/>
    </row>
    <row r="43" spans="1:27" s="314" customFormat="1" ht="15" customHeight="1">
      <c r="A43" s="320"/>
      <c r="B43" s="321"/>
      <c r="C43" s="353" t="s">
        <v>361</v>
      </c>
      <c r="D43" s="407" t="s">
        <v>629</v>
      </c>
      <c r="E43" s="407"/>
      <c r="F43" s="407"/>
      <c r="G43" s="407"/>
      <c r="H43" s="407"/>
      <c r="I43" s="407"/>
      <c r="J43" s="407"/>
      <c r="K43" s="407"/>
      <c r="L43" s="323" t="s">
        <v>637</v>
      </c>
      <c r="M43" s="324">
        <v>3</v>
      </c>
      <c r="N43" s="324"/>
      <c r="O43" s="370">
        <f>M43*N43</f>
        <v>0</v>
      </c>
    </row>
    <row r="44" spans="1:27" s="314" customFormat="1" ht="15" customHeight="1">
      <c r="A44" s="320"/>
      <c r="B44" s="321"/>
      <c r="C44" s="353" t="s">
        <v>361</v>
      </c>
      <c r="D44" s="407" t="s">
        <v>640</v>
      </c>
      <c r="E44" s="407"/>
      <c r="F44" s="407"/>
      <c r="G44" s="407"/>
      <c r="H44" s="407"/>
      <c r="I44" s="407"/>
      <c r="J44" s="407"/>
      <c r="K44" s="407"/>
      <c r="L44" s="323" t="s">
        <v>382</v>
      </c>
      <c r="M44" s="324">
        <v>65</v>
      </c>
      <c r="N44" s="324"/>
      <c r="O44" s="370">
        <f>M44*N44</f>
        <v>0</v>
      </c>
      <c r="P44" s="369"/>
    </row>
    <row r="45" spans="1:27" s="314" customFormat="1" ht="12" customHeight="1">
      <c r="A45" s="320"/>
      <c r="B45" s="321"/>
      <c r="C45" s="322"/>
      <c r="D45" s="322"/>
      <c r="E45" s="322"/>
      <c r="F45" s="322"/>
      <c r="G45" s="322"/>
      <c r="H45" s="322"/>
      <c r="I45" s="322"/>
      <c r="J45" s="322"/>
      <c r="K45" s="322"/>
      <c r="L45" s="323"/>
      <c r="M45" s="324"/>
      <c r="N45" s="324"/>
      <c r="O45" s="325"/>
    </row>
    <row r="46" spans="1:27" s="314" customFormat="1" ht="12" customHeight="1">
      <c r="A46" s="320"/>
      <c r="B46" s="321"/>
      <c r="C46" s="322"/>
      <c r="D46" s="322"/>
      <c r="E46" s="322"/>
      <c r="F46" s="322"/>
      <c r="G46" s="322"/>
      <c r="H46" s="322"/>
      <c r="I46" s="322"/>
      <c r="J46" s="322"/>
      <c r="K46" s="322"/>
      <c r="L46" s="323"/>
      <c r="M46" s="324"/>
      <c r="N46" s="324"/>
      <c r="O46" s="325"/>
    </row>
    <row r="47" spans="1:27" s="314" customFormat="1" ht="15" customHeight="1">
      <c r="A47" s="408">
        <f>A32</f>
        <v>3</v>
      </c>
      <c r="B47" s="408"/>
      <c r="C47" s="409" t="s">
        <v>641</v>
      </c>
      <c r="D47" s="409"/>
      <c r="E47" s="409"/>
      <c r="F47" s="409"/>
      <c r="G47" s="409"/>
      <c r="H47" s="409"/>
      <c r="I47" s="409"/>
      <c r="J47" s="409"/>
      <c r="K47" s="409"/>
      <c r="L47" s="409"/>
      <c r="M47" s="409"/>
      <c r="N47" s="410">
        <f>SUM(O34:O46)</f>
        <v>0</v>
      </c>
      <c r="O47" s="410"/>
    </row>
    <row r="48" spans="1:27" ht="20.100000000000001" customHeight="1"/>
    <row r="49" spans="1:15" ht="20.100000000000001" customHeight="1"/>
    <row r="50" spans="1:15" s="314" customFormat="1" ht="15" customHeight="1">
      <c r="A50" s="399" t="s">
        <v>630</v>
      </c>
      <c r="B50" s="399"/>
      <c r="C50" s="400" t="s">
        <v>631</v>
      </c>
      <c r="D50" s="401"/>
      <c r="E50" s="401"/>
      <c r="F50" s="401"/>
      <c r="G50" s="401"/>
      <c r="H50" s="401"/>
      <c r="I50" s="401"/>
      <c r="J50" s="401"/>
      <c r="K50" s="402"/>
      <c r="L50" s="346" t="s">
        <v>635</v>
      </c>
      <c r="M50" s="346" t="s">
        <v>632</v>
      </c>
      <c r="N50" s="347" t="s">
        <v>633</v>
      </c>
      <c r="O50" s="348" t="s">
        <v>634</v>
      </c>
    </row>
    <row r="51" spans="1:15" s="314" customFormat="1" ht="15" customHeight="1">
      <c r="A51" s="354"/>
      <c r="B51" s="354"/>
      <c r="C51" s="355"/>
      <c r="D51" s="355"/>
      <c r="E51" s="355"/>
      <c r="F51" s="355"/>
      <c r="G51" s="355"/>
      <c r="H51" s="355"/>
      <c r="I51" s="355"/>
      <c r="J51" s="355"/>
      <c r="K51" s="355"/>
      <c r="L51" s="356"/>
      <c r="M51" s="356"/>
      <c r="N51" s="357"/>
      <c r="O51" s="357"/>
    </row>
    <row r="52" spans="1:15" s="314" customFormat="1" ht="15" customHeight="1">
      <c r="A52" s="403">
        <v>4</v>
      </c>
      <c r="B52" s="403"/>
      <c r="C52" s="358" t="s">
        <v>642</v>
      </c>
      <c r="D52" s="359"/>
      <c r="E52" s="360"/>
      <c r="F52" s="360"/>
      <c r="G52" s="360"/>
      <c r="H52" s="360"/>
      <c r="I52" s="360"/>
      <c r="J52" s="360"/>
      <c r="K52" s="360"/>
      <c r="L52" s="360"/>
      <c r="M52" s="372"/>
      <c r="N52" s="404"/>
      <c r="O52" s="404"/>
    </row>
    <row r="53" spans="1:15" s="314" customFormat="1" ht="15" customHeight="1">
      <c r="A53" s="316"/>
      <c r="B53" s="316"/>
      <c r="C53" s="317"/>
      <c r="D53" s="318"/>
      <c r="M53" s="324"/>
      <c r="N53" s="319"/>
      <c r="O53" s="319"/>
    </row>
    <row r="54" spans="1:15" s="314" customFormat="1" ht="138.75" customHeight="1">
      <c r="A54" s="320">
        <f>A52</f>
        <v>4</v>
      </c>
      <c r="B54" s="321">
        <v>1</v>
      </c>
      <c r="C54" s="405" t="s">
        <v>651</v>
      </c>
      <c r="D54" s="406"/>
      <c r="E54" s="406"/>
      <c r="F54" s="406"/>
      <c r="G54" s="406"/>
      <c r="H54" s="406"/>
      <c r="I54" s="406"/>
      <c r="J54" s="406"/>
      <c r="K54" s="406"/>
      <c r="L54" s="323"/>
      <c r="M54" s="324"/>
      <c r="N54" s="324"/>
      <c r="O54" s="325"/>
    </row>
    <row r="55" spans="1:15" s="314" customFormat="1" ht="15" customHeight="1">
      <c r="A55" s="320"/>
      <c r="B55" s="321"/>
      <c r="C55" s="353" t="s">
        <v>361</v>
      </c>
      <c r="D55" s="407" t="s">
        <v>648</v>
      </c>
      <c r="E55" s="407"/>
      <c r="F55" s="407"/>
      <c r="G55" s="407"/>
      <c r="H55" s="407"/>
      <c r="I55" s="407"/>
      <c r="J55" s="407"/>
      <c r="K55" s="407"/>
      <c r="L55" s="323" t="s">
        <v>413</v>
      </c>
      <c r="M55" s="324">
        <v>85</v>
      </c>
      <c r="N55" s="324"/>
      <c r="O55" s="370">
        <f>M55*N55</f>
        <v>0</v>
      </c>
    </row>
    <row r="56" spans="1:15" s="314" customFormat="1" ht="15" customHeight="1">
      <c r="A56" s="320"/>
      <c r="B56" s="321"/>
      <c r="C56" s="353" t="s">
        <v>361</v>
      </c>
      <c r="D56" s="407" t="s">
        <v>645</v>
      </c>
      <c r="E56" s="407"/>
      <c r="F56" s="407"/>
      <c r="G56" s="407"/>
      <c r="H56" s="407"/>
      <c r="I56" s="407"/>
      <c r="J56" s="407"/>
      <c r="K56" s="407"/>
      <c r="L56" s="323" t="s">
        <v>413</v>
      </c>
      <c r="M56" s="324">
        <v>85</v>
      </c>
      <c r="N56" s="324"/>
      <c r="O56" s="370">
        <f>M56*N56</f>
        <v>0</v>
      </c>
    </row>
    <row r="57" spans="1:15" s="314" customFormat="1" ht="15" customHeight="1">
      <c r="A57" s="316"/>
      <c r="B57" s="316"/>
      <c r="C57" s="317"/>
      <c r="D57" s="318"/>
      <c r="M57" s="324"/>
      <c r="N57" s="319"/>
      <c r="O57" s="319"/>
    </row>
    <row r="58" spans="1:15" s="314" customFormat="1" ht="127.5" customHeight="1">
      <c r="A58" s="320">
        <f>A52</f>
        <v>4</v>
      </c>
      <c r="B58" s="321">
        <v>2</v>
      </c>
      <c r="C58" s="405" t="s">
        <v>652</v>
      </c>
      <c r="D58" s="406"/>
      <c r="E58" s="406"/>
      <c r="F58" s="406"/>
      <c r="G58" s="406"/>
      <c r="H58" s="406"/>
      <c r="I58" s="406"/>
      <c r="J58" s="406"/>
      <c r="K58" s="406"/>
      <c r="L58" s="323"/>
      <c r="M58" s="324"/>
      <c r="N58" s="324"/>
      <c r="O58" s="325"/>
    </row>
    <row r="59" spans="1:15" s="314" customFormat="1" ht="15" customHeight="1">
      <c r="A59" s="320"/>
      <c r="B59" s="321"/>
      <c r="C59" s="353" t="s">
        <v>361</v>
      </c>
      <c r="D59" s="407" t="s">
        <v>646</v>
      </c>
      <c r="E59" s="407"/>
      <c r="F59" s="407"/>
      <c r="G59" s="407"/>
      <c r="H59" s="407"/>
      <c r="I59" s="407"/>
      <c r="J59" s="407"/>
      <c r="K59" s="407"/>
      <c r="L59" s="323" t="s">
        <v>413</v>
      </c>
      <c r="M59" s="324">
        <v>80</v>
      </c>
      <c r="N59" s="324"/>
      <c r="O59" s="370">
        <f>M59*N59</f>
        <v>0</v>
      </c>
    </row>
    <row r="60" spans="1:15" s="314" customFormat="1" ht="15" customHeight="1">
      <c r="A60" s="320"/>
      <c r="B60" s="321"/>
      <c r="C60" s="353" t="s">
        <v>361</v>
      </c>
      <c r="D60" s="407" t="s">
        <v>647</v>
      </c>
      <c r="E60" s="407"/>
      <c r="F60" s="407"/>
      <c r="G60" s="407"/>
      <c r="H60" s="407"/>
      <c r="I60" s="407"/>
      <c r="J60" s="407"/>
      <c r="K60" s="407"/>
      <c r="L60" s="323" t="s">
        <v>413</v>
      </c>
      <c r="M60" s="324">
        <v>80</v>
      </c>
      <c r="N60" s="324"/>
      <c r="O60" s="370">
        <f>M60*N60</f>
        <v>0</v>
      </c>
    </row>
    <row r="61" spans="1:15" s="314" customFormat="1" ht="15" customHeight="1">
      <c r="A61" s="316"/>
      <c r="B61" s="316"/>
      <c r="C61" s="317"/>
      <c r="D61" s="318"/>
      <c r="M61" s="324"/>
      <c r="N61" s="319"/>
      <c r="O61" s="319"/>
    </row>
    <row r="62" spans="1:15" s="314" customFormat="1" ht="128.25" customHeight="1">
      <c r="A62" s="320">
        <f>A52</f>
        <v>4</v>
      </c>
      <c r="B62" s="321">
        <v>3</v>
      </c>
      <c r="C62" s="405" t="s">
        <v>656</v>
      </c>
      <c r="D62" s="406"/>
      <c r="E62" s="406"/>
      <c r="F62" s="406"/>
      <c r="G62" s="406"/>
      <c r="H62" s="406"/>
      <c r="I62" s="406"/>
      <c r="J62" s="406"/>
      <c r="K62" s="406"/>
      <c r="L62" s="323"/>
      <c r="M62" s="324"/>
      <c r="N62" s="324"/>
      <c r="O62" s="325"/>
    </row>
    <row r="63" spans="1:15" s="314" customFormat="1" ht="15" customHeight="1">
      <c r="A63" s="320"/>
      <c r="B63" s="321"/>
      <c r="C63" s="353" t="s">
        <v>361</v>
      </c>
      <c r="D63" s="407" t="s">
        <v>654</v>
      </c>
      <c r="E63" s="407"/>
      <c r="F63" s="407"/>
      <c r="G63" s="407"/>
      <c r="H63" s="407"/>
      <c r="I63" s="407"/>
      <c r="J63" s="407"/>
      <c r="K63" s="407"/>
      <c r="L63" s="323" t="s">
        <v>413</v>
      </c>
      <c r="M63" s="324">
        <v>1</v>
      </c>
      <c r="N63" s="324"/>
      <c r="O63" s="370">
        <f>M63*N63</f>
        <v>0</v>
      </c>
    </row>
    <row r="64" spans="1:15" s="314" customFormat="1" ht="15" customHeight="1">
      <c r="A64" s="320"/>
      <c r="B64" s="321"/>
      <c r="C64" s="353" t="s">
        <v>361</v>
      </c>
      <c r="D64" s="407" t="s">
        <v>655</v>
      </c>
      <c r="E64" s="407"/>
      <c r="F64" s="407"/>
      <c r="G64" s="407"/>
      <c r="H64" s="407"/>
      <c r="I64" s="407"/>
      <c r="J64" s="407"/>
      <c r="K64" s="407"/>
      <c r="L64" s="323" t="s">
        <v>413</v>
      </c>
      <c r="M64" s="324">
        <v>1</v>
      </c>
      <c r="N64" s="324"/>
      <c r="O64" s="370">
        <f>M64*N64</f>
        <v>0</v>
      </c>
    </row>
    <row r="65" spans="1:15" s="314" customFormat="1" ht="15" customHeight="1">
      <c r="A65" s="316"/>
      <c r="B65" s="316"/>
      <c r="C65" s="317"/>
      <c r="D65" s="318"/>
      <c r="M65" s="324"/>
      <c r="N65" s="319"/>
      <c r="O65" s="319"/>
    </row>
    <row r="66" spans="1:15" s="314" customFormat="1" ht="126" customHeight="1">
      <c r="A66" s="320">
        <f>A52</f>
        <v>4</v>
      </c>
      <c r="B66" s="321">
        <v>4</v>
      </c>
      <c r="C66" s="405" t="s">
        <v>653</v>
      </c>
      <c r="D66" s="406"/>
      <c r="E66" s="406"/>
      <c r="F66" s="406"/>
      <c r="G66" s="406"/>
      <c r="H66" s="406"/>
      <c r="I66" s="406"/>
      <c r="J66" s="406"/>
      <c r="K66" s="406"/>
      <c r="L66" s="323"/>
      <c r="M66" s="324"/>
      <c r="N66" s="324"/>
      <c r="O66" s="325"/>
    </row>
    <row r="67" spans="1:15" s="314" customFormat="1" ht="15" customHeight="1">
      <c r="A67" s="320"/>
      <c r="B67" s="321"/>
      <c r="C67" s="353" t="s">
        <v>361</v>
      </c>
      <c r="D67" s="407" t="s">
        <v>654</v>
      </c>
      <c r="E67" s="407"/>
      <c r="F67" s="407"/>
      <c r="G67" s="407"/>
      <c r="H67" s="407"/>
      <c r="I67" s="407"/>
      <c r="J67" s="407"/>
      <c r="K67" s="407"/>
      <c r="L67" s="323" t="s">
        <v>413</v>
      </c>
      <c r="M67" s="324">
        <v>1</v>
      </c>
      <c r="N67" s="324"/>
      <c r="O67" s="370">
        <f>M67*N67</f>
        <v>0</v>
      </c>
    </row>
    <row r="68" spans="1:15" s="314" customFormat="1" ht="15" customHeight="1">
      <c r="A68" s="320"/>
      <c r="B68" s="321"/>
      <c r="C68" s="353" t="s">
        <v>361</v>
      </c>
      <c r="D68" s="407" t="s">
        <v>655</v>
      </c>
      <c r="E68" s="407"/>
      <c r="F68" s="407"/>
      <c r="G68" s="407"/>
      <c r="H68" s="407"/>
      <c r="I68" s="407"/>
      <c r="J68" s="407"/>
      <c r="K68" s="407"/>
      <c r="L68" s="323" t="s">
        <v>413</v>
      </c>
      <c r="M68" s="324">
        <v>1</v>
      </c>
      <c r="N68" s="324"/>
      <c r="O68" s="370">
        <f>M68*N68</f>
        <v>0</v>
      </c>
    </row>
    <row r="69" spans="1:15" s="314" customFormat="1" ht="15" customHeight="1">
      <c r="A69" s="316"/>
      <c r="B69" s="316"/>
      <c r="C69" s="317"/>
      <c r="D69" s="318"/>
      <c r="M69" s="324"/>
      <c r="N69" s="319"/>
      <c r="O69" s="319"/>
    </row>
    <row r="70" spans="1:15" s="314" customFormat="1" ht="12" customHeight="1">
      <c r="A70" s="320"/>
      <c r="B70" s="321"/>
      <c r="C70" s="322"/>
      <c r="D70" s="322"/>
      <c r="E70" s="322"/>
      <c r="F70" s="322"/>
      <c r="G70" s="322"/>
      <c r="H70" s="322"/>
      <c r="I70" s="322"/>
      <c r="J70" s="322"/>
      <c r="K70" s="322"/>
      <c r="L70" s="323"/>
      <c r="M70" s="324"/>
      <c r="N70" s="324"/>
      <c r="O70" s="325"/>
    </row>
    <row r="71" spans="1:15" s="314" customFormat="1" ht="15" customHeight="1">
      <c r="A71" s="408">
        <f>A52</f>
        <v>4</v>
      </c>
      <c r="B71" s="408"/>
      <c r="C71" s="409" t="s">
        <v>643</v>
      </c>
      <c r="D71" s="409"/>
      <c r="E71" s="409"/>
      <c r="F71" s="409"/>
      <c r="G71" s="409"/>
      <c r="H71" s="409"/>
      <c r="I71" s="409"/>
      <c r="J71" s="409"/>
      <c r="K71" s="409"/>
      <c r="L71" s="409"/>
      <c r="M71" s="409"/>
      <c r="N71" s="411">
        <f>SUM(O54:O70)</f>
        <v>0</v>
      </c>
      <c r="O71" s="411"/>
    </row>
    <row r="72" spans="1:15" s="314" customFormat="1" ht="20.100000000000001" customHeight="1">
      <c r="A72" s="316"/>
      <c r="B72" s="316"/>
      <c r="C72" s="317"/>
      <c r="D72" s="318"/>
      <c r="M72" s="315"/>
      <c r="N72" s="319"/>
      <c r="O72" s="319"/>
    </row>
    <row r="73" spans="1:15" s="314" customFormat="1" ht="15" customHeight="1">
      <c r="A73" s="399" t="s">
        <v>630</v>
      </c>
      <c r="B73" s="399"/>
      <c r="C73" s="400" t="s">
        <v>631</v>
      </c>
      <c r="D73" s="401"/>
      <c r="E73" s="401"/>
      <c r="F73" s="401"/>
      <c r="G73" s="401"/>
      <c r="H73" s="401"/>
      <c r="I73" s="401"/>
      <c r="J73" s="401"/>
      <c r="K73" s="402"/>
      <c r="L73" s="346" t="s">
        <v>635</v>
      </c>
      <c r="M73" s="346" t="s">
        <v>632</v>
      </c>
      <c r="N73" s="347" t="s">
        <v>633</v>
      </c>
      <c r="O73" s="348" t="s">
        <v>634</v>
      </c>
    </row>
    <row r="74" spans="1:15" s="314" customFormat="1" ht="15" customHeight="1">
      <c r="A74" s="354"/>
      <c r="B74" s="354"/>
      <c r="C74" s="355"/>
      <c r="D74" s="355"/>
      <c r="E74" s="355"/>
      <c r="F74" s="355"/>
      <c r="G74" s="355"/>
      <c r="H74" s="355"/>
      <c r="I74" s="355"/>
      <c r="J74" s="355"/>
      <c r="K74" s="355"/>
      <c r="L74" s="356"/>
      <c r="M74" s="356"/>
      <c r="N74" s="357"/>
      <c r="O74" s="357"/>
    </row>
    <row r="75" spans="1:15" s="314" customFormat="1" ht="15" customHeight="1">
      <c r="A75" s="403">
        <v>5</v>
      </c>
      <c r="B75" s="403"/>
      <c r="C75" s="358" t="s">
        <v>660</v>
      </c>
      <c r="D75" s="359"/>
      <c r="E75" s="360"/>
      <c r="F75" s="360"/>
      <c r="G75" s="360"/>
      <c r="H75" s="360"/>
      <c r="I75" s="360"/>
      <c r="J75" s="360"/>
      <c r="K75" s="360"/>
      <c r="L75" s="360"/>
      <c r="M75" s="372"/>
      <c r="N75" s="404"/>
      <c r="O75" s="404"/>
    </row>
    <row r="76" spans="1:15" s="314" customFormat="1" ht="15" customHeight="1">
      <c r="A76" s="316"/>
      <c r="B76" s="316"/>
      <c r="C76" s="317"/>
      <c r="D76" s="318"/>
      <c r="M76" s="324"/>
      <c r="N76" s="319"/>
      <c r="O76" s="319"/>
    </row>
    <row r="77" spans="1:15" s="314" customFormat="1" ht="114.75" customHeight="1">
      <c r="A77" s="320">
        <f>A75</f>
        <v>5</v>
      </c>
      <c r="B77" s="321">
        <v>1</v>
      </c>
      <c r="C77" s="405" t="s">
        <v>666</v>
      </c>
      <c r="D77" s="406"/>
      <c r="E77" s="406"/>
      <c r="F77" s="406"/>
      <c r="G77" s="406"/>
      <c r="H77" s="406"/>
      <c r="I77" s="406"/>
      <c r="J77" s="406"/>
      <c r="K77" s="406"/>
      <c r="L77" s="323" t="s">
        <v>637</v>
      </c>
      <c r="M77" s="324">
        <v>100</v>
      </c>
      <c r="N77" s="324"/>
      <c r="O77" s="370">
        <f>M77*N77</f>
        <v>0</v>
      </c>
    </row>
    <row r="78" spans="1:15" s="314" customFormat="1" ht="12" customHeight="1">
      <c r="A78" s="320"/>
      <c r="B78" s="321"/>
      <c r="C78" s="322"/>
      <c r="D78" s="322"/>
      <c r="E78" s="322"/>
      <c r="F78" s="322"/>
      <c r="G78" s="322"/>
      <c r="H78" s="322"/>
      <c r="I78" s="322"/>
      <c r="J78" s="322"/>
      <c r="K78" s="322"/>
      <c r="L78" s="323"/>
      <c r="M78" s="324"/>
      <c r="N78" s="324"/>
      <c r="O78" s="325"/>
    </row>
    <row r="79" spans="1:15" s="314" customFormat="1" ht="115.5" customHeight="1">
      <c r="A79" s="320">
        <f>A75</f>
        <v>5</v>
      </c>
      <c r="B79" s="321">
        <v>2</v>
      </c>
      <c r="C79" s="406" t="s">
        <v>663</v>
      </c>
      <c r="D79" s="406"/>
      <c r="E79" s="406"/>
      <c r="F79" s="406"/>
      <c r="G79" s="406"/>
      <c r="H79" s="406"/>
      <c r="I79" s="406"/>
      <c r="J79" s="406"/>
      <c r="K79" s="406"/>
      <c r="L79" s="323" t="s">
        <v>637</v>
      </c>
      <c r="M79" s="324">
        <v>80</v>
      </c>
      <c r="N79" s="324"/>
      <c r="O79" s="370">
        <f>M79*N79</f>
        <v>0</v>
      </c>
    </row>
    <row r="80" spans="1:15" s="314" customFormat="1" ht="12" customHeight="1">
      <c r="A80" s="320"/>
      <c r="B80" s="321"/>
      <c r="C80" s="322"/>
      <c r="D80" s="322"/>
      <c r="E80" s="322"/>
      <c r="F80" s="322"/>
      <c r="G80" s="322"/>
      <c r="H80" s="322"/>
      <c r="I80" s="322"/>
      <c r="J80" s="322"/>
      <c r="K80" s="322"/>
      <c r="L80" s="323"/>
      <c r="M80" s="324"/>
      <c r="N80" s="324"/>
      <c r="O80" s="325"/>
    </row>
    <row r="81" spans="1:16" s="314" customFormat="1" ht="90" customHeight="1">
      <c r="A81" s="320">
        <f>A75</f>
        <v>5</v>
      </c>
      <c r="B81" s="321">
        <v>3</v>
      </c>
      <c r="C81" s="405" t="s">
        <v>665</v>
      </c>
      <c r="D81" s="406"/>
      <c r="E81" s="406"/>
      <c r="F81" s="406"/>
      <c r="G81" s="406"/>
      <c r="H81" s="406"/>
      <c r="I81" s="406"/>
      <c r="J81" s="406"/>
      <c r="K81" s="406"/>
      <c r="L81" s="323"/>
      <c r="M81" s="324"/>
      <c r="N81" s="324"/>
      <c r="O81" s="325"/>
    </row>
    <row r="82" spans="1:16" s="314" customFormat="1" ht="15" customHeight="1">
      <c r="A82" s="320"/>
      <c r="B82" s="321"/>
      <c r="C82" s="353" t="s">
        <v>361</v>
      </c>
      <c r="D82" s="407" t="s">
        <v>644</v>
      </c>
      <c r="E82" s="407"/>
      <c r="F82" s="407"/>
      <c r="G82" s="407"/>
      <c r="H82" s="407"/>
      <c r="I82" s="407"/>
      <c r="J82" s="407"/>
      <c r="K82" s="407"/>
      <c r="L82" s="323" t="s">
        <v>637</v>
      </c>
      <c r="M82" s="324">
        <v>20</v>
      </c>
      <c r="N82" s="324"/>
      <c r="O82" s="370">
        <f>M82*N82</f>
        <v>0</v>
      </c>
    </row>
    <row r="83" spans="1:16" s="314" customFormat="1" ht="15" customHeight="1">
      <c r="A83" s="320"/>
      <c r="B83" s="321"/>
      <c r="C83" s="353" t="s">
        <v>361</v>
      </c>
      <c r="D83" s="407" t="s">
        <v>365</v>
      </c>
      <c r="E83" s="407"/>
      <c r="F83" s="407"/>
      <c r="G83" s="407"/>
      <c r="H83" s="407"/>
      <c r="I83" s="407"/>
      <c r="J83" s="407"/>
      <c r="K83" s="407"/>
      <c r="L83" s="323" t="s">
        <v>638</v>
      </c>
      <c r="M83" s="324">
        <v>31</v>
      </c>
      <c r="N83" s="324"/>
      <c r="O83" s="370">
        <f>M83*N83</f>
        <v>0</v>
      </c>
    </row>
    <row r="84" spans="1:16" s="314" customFormat="1" ht="15" customHeight="1">
      <c r="A84" s="320"/>
      <c r="B84" s="321"/>
      <c r="C84" s="353" t="s">
        <v>361</v>
      </c>
      <c r="D84" s="407" t="s">
        <v>664</v>
      </c>
      <c r="E84" s="407"/>
      <c r="F84" s="407"/>
      <c r="G84" s="407"/>
      <c r="H84" s="407"/>
      <c r="I84" s="407"/>
      <c r="J84" s="407"/>
      <c r="K84" s="407"/>
      <c r="L84" s="323" t="s">
        <v>382</v>
      </c>
      <c r="M84" s="324">
        <v>925</v>
      </c>
      <c r="N84" s="324"/>
      <c r="O84" s="370">
        <f>M84*N84</f>
        <v>0</v>
      </c>
      <c r="P84" s="369"/>
    </row>
    <row r="85" spans="1:16" s="314" customFormat="1" ht="12" customHeight="1">
      <c r="A85" s="320"/>
      <c r="B85" s="321"/>
      <c r="C85" s="322"/>
      <c r="D85" s="322"/>
      <c r="E85" s="322"/>
      <c r="F85" s="322"/>
      <c r="G85" s="322"/>
      <c r="H85" s="322"/>
      <c r="I85" s="322"/>
      <c r="J85" s="322"/>
      <c r="K85" s="322"/>
      <c r="L85" s="323"/>
      <c r="M85" s="324"/>
      <c r="N85" s="324"/>
      <c r="O85" s="325"/>
    </row>
    <row r="86" spans="1:16" s="314" customFormat="1" ht="12" customHeight="1">
      <c r="A86" s="320"/>
      <c r="B86" s="321"/>
      <c r="C86" s="322"/>
      <c r="D86" s="322"/>
      <c r="E86" s="322"/>
      <c r="F86" s="322"/>
      <c r="G86" s="322"/>
      <c r="H86" s="322"/>
      <c r="I86" s="322"/>
      <c r="J86" s="322"/>
      <c r="K86" s="322"/>
      <c r="L86" s="323"/>
      <c r="M86" s="324"/>
      <c r="N86" s="324"/>
      <c r="O86" s="325"/>
    </row>
    <row r="87" spans="1:16" s="314" customFormat="1" ht="15" customHeight="1">
      <c r="A87" s="408">
        <f>A75</f>
        <v>5</v>
      </c>
      <c r="B87" s="408"/>
      <c r="C87" s="409" t="s">
        <v>667</v>
      </c>
      <c r="D87" s="409"/>
      <c r="E87" s="409"/>
      <c r="F87" s="409"/>
      <c r="G87" s="409"/>
      <c r="H87" s="409"/>
      <c r="I87" s="409"/>
      <c r="J87" s="409"/>
      <c r="K87" s="409"/>
      <c r="L87" s="409"/>
      <c r="M87" s="409"/>
      <c r="N87" s="410">
        <f>SUM(O77:O86)</f>
        <v>0</v>
      </c>
      <c r="O87" s="410"/>
    </row>
    <row r="88" spans="1:16" ht="15" customHeight="1"/>
    <row r="89" spans="1:16" s="314" customFormat="1" ht="30" customHeight="1">
      <c r="A89" s="316"/>
      <c r="B89" s="316"/>
      <c r="C89" s="317"/>
      <c r="D89" s="318"/>
      <c r="M89" s="315"/>
      <c r="N89" s="319"/>
      <c r="O89" s="319"/>
    </row>
    <row r="90" spans="1:16" ht="20.100000000000001" customHeight="1">
      <c r="A90" s="338"/>
      <c r="B90" s="337"/>
      <c r="C90" s="330" t="s">
        <v>202</v>
      </c>
      <c r="D90" s="331"/>
      <c r="E90" s="331"/>
      <c r="F90" s="331"/>
      <c r="G90" s="331"/>
      <c r="H90" s="331"/>
      <c r="I90" s="331"/>
      <c r="J90" s="331"/>
      <c r="K90" s="331"/>
      <c r="L90" s="331"/>
      <c r="M90" s="331"/>
      <c r="N90" s="331"/>
      <c r="O90" s="332"/>
    </row>
    <row r="91" spans="1:16" ht="20.100000000000001" customHeight="1">
      <c r="A91" s="338"/>
      <c r="B91" s="337"/>
      <c r="C91" s="330"/>
      <c r="D91" s="331"/>
      <c r="E91" s="331"/>
      <c r="F91" s="331"/>
      <c r="G91" s="331"/>
      <c r="H91" s="331"/>
      <c r="I91" s="331"/>
      <c r="J91" s="331"/>
      <c r="K91" s="331"/>
      <c r="L91" s="331"/>
      <c r="M91" s="331"/>
      <c r="N91" s="331"/>
      <c r="O91" s="332"/>
    </row>
    <row r="92" spans="1:16" ht="20.100000000000001" customHeight="1">
      <c r="A92" s="338"/>
      <c r="B92" s="331"/>
      <c r="C92" s="331"/>
      <c r="D92" s="331"/>
      <c r="E92" s="331"/>
      <c r="F92" s="331"/>
      <c r="G92" s="331"/>
      <c r="H92" s="331"/>
      <c r="I92" s="331"/>
      <c r="J92" s="331"/>
      <c r="K92" s="331"/>
      <c r="L92" s="331"/>
      <c r="M92" s="331"/>
      <c r="N92" s="331"/>
      <c r="O92" s="332"/>
    </row>
    <row r="93" spans="1:16" ht="20.100000000000001" hidden="1" customHeight="1">
      <c r="A93" s="338"/>
      <c r="B93" s="367" t="s">
        <v>186</v>
      </c>
      <c r="C93" s="333" t="s">
        <v>193</v>
      </c>
      <c r="D93" s="334"/>
      <c r="E93" s="335"/>
      <c r="F93" s="335"/>
      <c r="G93" s="335"/>
      <c r="H93" s="335"/>
      <c r="I93" s="335"/>
      <c r="J93" s="335"/>
      <c r="K93" s="335"/>
      <c r="L93" s="335"/>
      <c r="M93" s="335"/>
      <c r="N93" s="412" t="e">
        <f>#REF!</f>
        <v>#REF!</v>
      </c>
      <c r="O93" s="412"/>
    </row>
    <row r="94" spans="1:16" ht="20.100000000000001" hidden="1" customHeight="1">
      <c r="A94" s="338"/>
      <c r="B94" s="331"/>
      <c r="C94" s="331"/>
      <c r="D94" s="331"/>
      <c r="E94" s="331"/>
      <c r="F94" s="331"/>
      <c r="G94" s="331"/>
      <c r="H94" s="331"/>
      <c r="I94" s="331"/>
      <c r="J94" s="331"/>
      <c r="K94" s="331"/>
      <c r="L94" s="331"/>
      <c r="M94" s="331"/>
      <c r="N94" s="331"/>
      <c r="O94" s="332"/>
    </row>
    <row r="95" spans="1:16" ht="20.100000000000001" customHeight="1">
      <c r="A95" s="338"/>
      <c r="B95" s="368">
        <f>A9</f>
        <v>1</v>
      </c>
      <c r="C95" s="333" t="str">
        <f>C13</f>
        <v>PRIPREMNI  RADOVI UKUPNO</v>
      </c>
      <c r="D95" s="334"/>
      <c r="E95" s="335"/>
      <c r="F95" s="335"/>
      <c r="G95" s="335"/>
      <c r="H95" s="335"/>
      <c r="I95" s="335"/>
      <c r="J95" s="335"/>
      <c r="K95" s="335"/>
      <c r="L95" s="335"/>
      <c r="M95" s="336"/>
      <c r="N95" s="398">
        <f>N13</f>
        <v>0</v>
      </c>
      <c r="O95" s="398"/>
    </row>
    <row r="96" spans="1:16" ht="20.100000000000001" customHeight="1">
      <c r="A96" s="338"/>
      <c r="B96" s="331"/>
      <c r="C96" s="331"/>
      <c r="D96" s="331"/>
      <c r="E96" s="331"/>
      <c r="F96" s="331"/>
      <c r="G96" s="331"/>
      <c r="H96" s="331"/>
      <c r="I96" s="331"/>
      <c r="J96" s="331"/>
      <c r="K96" s="331"/>
      <c r="L96" s="331"/>
      <c r="M96" s="331"/>
      <c r="N96" s="371"/>
      <c r="O96" s="371"/>
    </row>
    <row r="97" spans="1:15" ht="28.5" customHeight="1">
      <c r="A97" s="338"/>
      <c r="B97" s="368">
        <f>A18</f>
        <v>2</v>
      </c>
      <c r="C97" s="397" t="str">
        <f>C27</f>
        <v>ZEMLJANI RADOVI UKUPNO</v>
      </c>
      <c r="D97" s="397"/>
      <c r="E97" s="397"/>
      <c r="F97" s="397"/>
      <c r="G97" s="397"/>
      <c r="H97" s="397"/>
      <c r="I97" s="397"/>
      <c r="J97" s="397"/>
      <c r="K97" s="397"/>
      <c r="L97" s="397"/>
      <c r="M97" s="397"/>
      <c r="N97" s="398">
        <f>N27</f>
        <v>0</v>
      </c>
      <c r="O97" s="398"/>
    </row>
    <row r="98" spans="1:15" ht="20.100000000000001" customHeight="1">
      <c r="A98" s="338"/>
      <c r="B98" s="331"/>
      <c r="C98" s="331"/>
      <c r="D98" s="331"/>
      <c r="E98" s="331"/>
      <c r="F98" s="331"/>
      <c r="G98" s="331"/>
      <c r="H98" s="331"/>
      <c r="I98" s="331"/>
      <c r="J98" s="331"/>
      <c r="K98" s="331"/>
      <c r="L98" s="331"/>
      <c r="M98" s="331"/>
      <c r="N98" s="371"/>
      <c r="O98" s="371"/>
    </row>
    <row r="99" spans="1:15" ht="27.75" customHeight="1">
      <c r="A99" s="338"/>
      <c r="B99" s="368">
        <f>A32</f>
        <v>3</v>
      </c>
      <c r="C99" s="397" t="str">
        <f>C47</f>
        <v>BETONSKI I ARMIRANOBETONSKI RADOVI UKUPNO</v>
      </c>
      <c r="D99" s="397"/>
      <c r="E99" s="397"/>
      <c r="F99" s="397"/>
      <c r="G99" s="397"/>
      <c r="H99" s="397"/>
      <c r="I99" s="397"/>
      <c r="J99" s="397"/>
      <c r="K99" s="397"/>
      <c r="L99" s="397"/>
      <c r="M99" s="397"/>
      <c r="N99" s="398">
        <f>N47</f>
        <v>0</v>
      </c>
      <c r="O99" s="398"/>
    </row>
    <row r="100" spans="1:15" ht="20.100000000000001" customHeight="1">
      <c r="A100" s="338"/>
      <c r="B100" s="331"/>
      <c r="C100" s="331"/>
      <c r="D100" s="331"/>
      <c r="E100" s="331"/>
      <c r="F100" s="331"/>
      <c r="G100" s="331"/>
      <c r="H100" s="331"/>
      <c r="I100" s="331"/>
      <c r="J100" s="331"/>
      <c r="K100" s="331"/>
      <c r="L100" s="331"/>
      <c r="M100" s="331"/>
      <c r="N100" s="371"/>
      <c r="O100" s="371"/>
    </row>
    <row r="101" spans="1:15" ht="27.75" customHeight="1">
      <c r="A101" s="338"/>
      <c r="B101" s="368">
        <f>A52</f>
        <v>4</v>
      </c>
      <c r="C101" s="397" t="str">
        <f>C71</f>
        <v>BRAVARSKI RADOVI UKUPNO</v>
      </c>
      <c r="D101" s="397"/>
      <c r="E101" s="397"/>
      <c r="F101" s="397"/>
      <c r="G101" s="397"/>
      <c r="H101" s="397"/>
      <c r="I101" s="397"/>
      <c r="J101" s="397"/>
      <c r="K101" s="397"/>
      <c r="L101" s="397"/>
      <c r="M101" s="397"/>
      <c r="N101" s="398">
        <f>N71</f>
        <v>0</v>
      </c>
      <c r="O101" s="398"/>
    </row>
    <row r="102" spans="1:15" ht="20.100000000000001" customHeight="1">
      <c r="A102" s="338"/>
      <c r="B102" s="331"/>
      <c r="C102" s="331"/>
      <c r="D102" s="331"/>
      <c r="E102" s="331"/>
      <c r="F102" s="331"/>
      <c r="G102" s="331"/>
      <c r="H102" s="331"/>
      <c r="I102" s="331"/>
      <c r="J102" s="331"/>
      <c r="K102" s="331"/>
      <c r="L102" s="331"/>
      <c r="M102" s="331"/>
      <c r="N102" s="371"/>
      <c r="O102" s="371"/>
    </row>
    <row r="103" spans="1:15" ht="27.75" customHeight="1">
      <c r="A103" s="338"/>
      <c r="B103" s="368">
        <f>A75</f>
        <v>5</v>
      </c>
      <c r="C103" s="397" t="str">
        <f>C87</f>
        <v>OSTALI RADOVI UKUPNO</v>
      </c>
      <c r="D103" s="397"/>
      <c r="E103" s="397"/>
      <c r="F103" s="397"/>
      <c r="G103" s="397"/>
      <c r="H103" s="397"/>
      <c r="I103" s="397"/>
      <c r="J103" s="397"/>
      <c r="K103" s="397"/>
      <c r="L103" s="397"/>
      <c r="M103" s="397"/>
      <c r="N103" s="398">
        <f>N87</f>
        <v>0</v>
      </c>
      <c r="O103" s="398"/>
    </row>
    <row r="104" spans="1:15" ht="20.100000000000001" customHeight="1">
      <c r="A104" s="338"/>
      <c r="B104" s="331"/>
      <c r="C104" s="331"/>
      <c r="D104" s="331"/>
      <c r="E104" s="331"/>
      <c r="F104" s="331"/>
      <c r="G104" s="331"/>
      <c r="H104" s="331"/>
      <c r="I104" s="331"/>
      <c r="J104" s="331"/>
      <c r="K104" s="331"/>
      <c r="L104" s="331"/>
      <c r="M104" s="331"/>
      <c r="N104" s="331"/>
      <c r="O104" s="332"/>
    </row>
    <row r="105" spans="1:15" s="314" customFormat="1" ht="20.100000000000001" hidden="1" customHeight="1">
      <c r="A105" s="340"/>
      <c r="B105" s="341">
        <v>17</v>
      </c>
      <c r="C105" s="333" t="s">
        <v>625</v>
      </c>
      <c r="D105" s="334"/>
      <c r="E105" s="335"/>
      <c r="F105" s="335"/>
      <c r="G105" s="335"/>
      <c r="H105" s="335"/>
      <c r="I105" s="335"/>
      <c r="J105" s="335"/>
      <c r="K105" s="335"/>
      <c r="L105" s="335"/>
      <c r="M105" s="339"/>
      <c r="N105" s="412" t="e">
        <f>#REF!</f>
        <v>#REF!</v>
      </c>
      <c r="O105" s="412"/>
    </row>
    <row r="106" spans="1:15" ht="19.5" customHeight="1" thickBot="1">
      <c r="A106" s="338"/>
      <c r="B106" s="331"/>
      <c r="C106" s="331"/>
      <c r="D106" s="331"/>
      <c r="E106" s="331"/>
      <c r="F106" s="331"/>
      <c r="G106" s="331"/>
      <c r="H106" s="331"/>
      <c r="I106" s="331"/>
      <c r="J106" s="331"/>
      <c r="K106" s="331"/>
      <c r="L106" s="331"/>
      <c r="M106" s="331"/>
      <c r="N106" s="331"/>
      <c r="O106" s="332"/>
    </row>
    <row r="107" spans="1:15" s="351" customFormat="1" ht="20.100000000000001" customHeight="1" thickTop="1" thickBot="1">
      <c r="A107" s="342"/>
      <c r="B107" s="343"/>
      <c r="C107" s="420" t="s">
        <v>628</v>
      </c>
      <c r="D107" s="420"/>
      <c r="E107" s="420"/>
      <c r="F107" s="420"/>
      <c r="G107" s="420"/>
      <c r="H107" s="420"/>
      <c r="I107" s="420"/>
      <c r="J107" s="420"/>
      <c r="K107" s="420"/>
      <c r="L107" s="420"/>
      <c r="M107" s="420"/>
      <c r="N107" s="421">
        <f>N101+N99+N97+N95+N103</f>
        <v>0</v>
      </c>
      <c r="O107" s="421"/>
    </row>
    <row r="108" spans="1:15" ht="19.5" customHeight="1" thickTop="1">
      <c r="A108" s="338"/>
      <c r="B108" s="331"/>
      <c r="C108" s="331"/>
      <c r="D108" s="331"/>
      <c r="E108" s="331"/>
      <c r="F108" s="331"/>
      <c r="G108" s="331"/>
      <c r="H108" s="331"/>
      <c r="I108" s="331"/>
      <c r="J108" s="331"/>
      <c r="K108" s="331"/>
      <c r="L108" s="331"/>
      <c r="M108" s="331"/>
      <c r="N108" s="371"/>
      <c r="O108" s="371"/>
    </row>
  </sheetData>
  <mergeCells count="85">
    <mergeCell ref="C107:M107"/>
    <mergeCell ref="N107:O107"/>
    <mergeCell ref="N105:O105"/>
    <mergeCell ref="N101:O101"/>
    <mergeCell ref="D55:K55"/>
    <mergeCell ref="D63:K63"/>
    <mergeCell ref="C97:M97"/>
    <mergeCell ref="C99:M99"/>
    <mergeCell ref="N99:O99"/>
    <mergeCell ref="N97:O97"/>
    <mergeCell ref="C66:K66"/>
    <mergeCell ref="D67:K67"/>
    <mergeCell ref="A27:B27"/>
    <mergeCell ref="A32:B32"/>
    <mergeCell ref="D56:K56"/>
    <mergeCell ref="C22:K22"/>
    <mergeCell ref="C101:M101"/>
    <mergeCell ref="D39:K39"/>
    <mergeCell ref="A71:B71"/>
    <mergeCell ref="C58:K58"/>
    <mergeCell ref="D59:K59"/>
    <mergeCell ref="D60:K60"/>
    <mergeCell ref="D40:K40"/>
    <mergeCell ref="A52:B52"/>
    <mergeCell ref="C54:K54"/>
    <mergeCell ref="C71:M71"/>
    <mergeCell ref="N32:O32"/>
    <mergeCell ref="C27:M27"/>
    <mergeCell ref="N27:O27"/>
    <mergeCell ref="C1:N2"/>
    <mergeCell ref="O1:O3"/>
    <mergeCell ref="C3:N4"/>
    <mergeCell ref="O4:O5"/>
    <mergeCell ref="C5:N5"/>
    <mergeCell ref="N9:O9"/>
    <mergeCell ref="C30:K30"/>
    <mergeCell ref="N13:O13"/>
    <mergeCell ref="C20:K20"/>
    <mergeCell ref="C24:K24"/>
    <mergeCell ref="A7:B7"/>
    <mergeCell ref="C7:K7"/>
    <mergeCell ref="A9:B9"/>
    <mergeCell ref="A18:B18"/>
    <mergeCell ref="A13:B13"/>
    <mergeCell ref="A16:B16"/>
    <mergeCell ref="C16:K16"/>
    <mergeCell ref="C11:K11"/>
    <mergeCell ref="Y35:AA35"/>
    <mergeCell ref="Q35:S35"/>
    <mergeCell ref="U35:W35"/>
    <mergeCell ref="A47:B47"/>
    <mergeCell ref="C47:M47"/>
    <mergeCell ref="C37:K37"/>
    <mergeCell ref="D38:K38"/>
    <mergeCell ref="A30:B30"/>
    <mergeCell ref="D35:K35"/>
    <mergeCell ref="C34:K34"/>
    <mergeCell ref="C62:K62"/>
    <mergeCell ref="D64:K64"/>
    <mergeCell ref="C42:K42"/>
    <mergeCell ref="A50:B50"/>
    <mergeCell ref="C50:K50"/>
    <mergeCell ref="N71:O71"/>
    <mergeCell ref="N93:O93"/>
    <mergeCell ref="N95:O95"/>
    <mergeCell ref="D43:K43"/>
    <mergeCell ref="D44:K44"/>
    <mergeCell ref="C79:K79"/>
    <mergeCell ref="N52:O52"/>
    <mergeCell ref="N47:O47"/>
    <mergeCell ref="D68:K68"/>
    <mergeCell ref="C81:K81"/>
    <mergeCell ref="C103:M103"/>
    <mergeCell ref="N103:O103"/>
    <mergeCell ref="A73:B73"/>
    <mergeCell ref="C73:K73"/>
    <mergeCell ref="A75:B75"/>
    <mergeCell ref="N75:O75"/>
    <mergeCell ref="C77:K77"/>
    <mergeCell ref="D82:K82"/>
    <mergeCell ref="D84:K84"/>
    <mergeCell ref="A87:B87"/>
    <mergeCell ref="C87:M87"/>
    <mergeCell ref="N87:O87"/>
    <mergeCell ref="D83:K83"/>
  </mergeCells>
  <pageMargins left="0.94488188976377963" right="0.23622047244094491" top="0.31496062992125984" bottom="0.19685039370078741" header="0.51181102362204722" footer="0.51181102362204722"/>
  <pageSetup paperSize="9" firstPageNumber="6" orientation="portrait" verticalDpi="300" r:id="rId1"/>
  <headerFooter alignWithMargins="0">
    <oddHeader>&amp;R  
&amp;P</oddHeader>
  </headerFooter>
  <rowBreaks count="3" manualBreakCount="3">
    <brk id="28" max="14" man="1"/>
    <brk id="48" max="14" man="1"/>
    <brk id="88"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1"/>
  <sheetViews>
    <sheetView view="pageBreakPreview" topLeftCell="A48" zoomScaleNormal="125" workbookViewId="0">
      <selection activeCell="A48" sqref="A48"/>
    </sheetView>
  </sheetViews>
  <sheetFormatPr defaultRowHeight="10.5" customHeight="1"/>
  <cols>
    <col min="1" max="19" width="5.83203125" customWidth="1"/>
    <col min="20" max="20" width="5.83203125" style="5" customWidth="1"/>
    <col min="21" max="25" width="0" hidden="1" customWidth="1"/>
  </cols>
  <sheetData>
    <row r="1" spans="1:20" ht="7.5" customHeight="1">
      <c r="A1" s="428" t="s">
        <v>0</v>
      </c>
      <c r="B1" s="428"/>
      <c r="C1" s="391" t="s">
        <v>175</v>
      </c>
      <c r="D1" s="391"/>
      <c r="E1" s="391"/>
      <c r="F1" s="391"/>
      <c r="G1" s="11" t="s">
        <v>154</v>
      </c>
      <c r="H1" s="12"/>
      <c r="I1" s="12"/>
      <c r="J1" s="12"/>
      <c r="K1" s="12"/>
      <c r="L1" s="12"/>
      <c r="M1" s="12"/>
      <c r="N1" s="12"/>
      <c r="O1" s="12"/>
      <c r="P1" s="12"/>
      <c r="Q1" s="13"/>
      <c r="R1" s="120" t="s">
        <v>155</v>
      </c>
      <c r="S1" s="12"/>
      <c r="T1" s="15"/>
    </row>
    <row r="2" spans="1:20" ht="9.9499999999999993" customHeight="1">
      <c r="A2" s="428"/>
      <c r="B2" s="428"/>
      <c r="C2" s="391"/>
      <c r="D2" s="391"/>
      <c r="E2" s="391"/>
      <c r="F2" s="391"/>
      <c r="G2" s="16" t="e">
        <f>" "&amp;#REF!&amp;" "&amp;#REF!&amp;" "&amp;#REF!</f>
        <v>#REF!</v>
      </c>
      <c r="K2" s="17"/>
      <c r="Q2" s="18"/>
      <c r="T2" s="121" t="e">
        <f>#REF!&amp;" "</f>
        <v>#REF!</v>
      </c>
    </row>
    <row r="3" spans="1:20" ht="6" customHeight="1">
      <c r="A3" s="428"/>
      <c r="B3" s="428"/>
      <c r="C3" s="392" t="s">
        <v>176</v>
      </c>
      <c r="D3" s="392"/>
      <c r="E3" s="392"/>
      <c r="F3" s="392"/>
      <c r="G3" s="20" t="s">
        <v>156</v>
      </c>
      <c r="Q3" s="18"/>
      <c r="R3" s="9" t="s">
        <v>157</v>
      </c>
      <c r="T3" s="22"/>
    </row>
    <row r="4" spans="1:20" ht="9.9499999999999993" customHeight="1">
      <c r="A4" s="428"/>
      <c r="B4" s="428"/>
      <c r="C4" s="393" t="s">
        <v>158</v>
      </c>
      <c r="D4" s="393"/>
      <c r="E4" s="393"/>
      <c r="F4" s="393"/>
      <c r="G4" s="387" t="e">
        <f>" "&amp;#REF!&amp;"  "&amp;#REF!</f>
        <v>#REF!</v>
      </c>
      <c r="H4" s="387"/>
      <c r="I4" s="387"/>
      <c r="J4" s="387"/>
      <c r="K4" s="387"/>
      <c r="L4" s="387"/>
      <c r="M4" s="387"/>
      <c r="N4" s="387"/>
      <c r="O4" s="387"/>
      <c r="P4" s="387"/>
      <c r="Q4" s="387"/>
      <c r="T4" s="22"/>
    </row>
    <row r="5" spans="1:20" ht="9.9499999999999993" customHeight="1">
      <c r="A5" s="428"/>
      <c r="B5" s="428"/>
      <c r="C5" s="388" t="s">
        <v>182</v>
      </c>
      <c r="D5" s="388"/>
      <c r="E5" s="388"/>
      <c r="F5" s="388"/>
      <c r="G5" s="23" t="s">
        <v>160</v>
      </c>
      <c r="H5" s="24"/>
      <c r="I5" s="24"/>
      <c r="J5" s="24"/>
      <c r="K5" s="24"/>
      <c r="L5" s="24"/>
      <c r="M5" s="24"/>
      <c r="N5" s="24"/>
      <c r="O5" s="24"/>
      <c r="P5" s="24"/>
      <c r="Q5" s="25"/>
      <c r="R5" s="24"/>
      <c r="S5" s="24"/>
      <c r="T5" s="122"/>
    </row>
    <row r="39" spans="1:23" ht="20.100000000000001" customHeight="1">
      <c r="A39" s="427" t="s">
        <v>1</v>
      </c>
      <c r="B39" s="427"/>
      <c r="C39" s="427"/>
      <c r="D39" s="427"/>
      <c r="E39" s="427"/>
      <c r="F39" s="427"/>
      <c r="G39" s="427"/>
      <c r="H39" s="427"/>
      <c r="I39" s="427"/>
      <c r="J39" s="427"/>
      <c r="K39" s="427"/>
      <c r="L39" s="427"/>
      <c r="M39" s="427"/>
      <c r="N39" s="427"/>
      <c r="O39" s="427"/>
      <c r="P39" s="427"/>
      <c r="Q39" s="427"/>
      <c r="R39" s="427"/>
      <c r="S39" s="427"/>
      <c r="T39" s="427"/>
    </row>
    <row r="41" spans="1:23" ht="15.6" customHeight="1">
      <c r="H41" s="422"/>
      <c r="I41" s="422"/>
      <c r="J41" s="422"/>
      <c r="K41" s="422"/>
      <c r="L41" s="422"/>
      <c r="M41" s="422"/>
      <c r="N41" s="422"/>
      <c r="O41" s="422"/>
      <c r="P41" s="422"/>
      <c r="Q41" s="422"/>
      <c r="R41" s="422"/>
      <c r="S41" s="422"/>
      <c r="T41" s="422"/>
      <c r="U41" s="422"/>
      <c r="V41" s="422"/>
      <c r="W41" s="422"/>
    </row>
    <row r="42" spans="1:23" ht="15.6" customHeight="1"/>
    <row r="43" spans="1:23" ht="15.6" customHeight="1">
      <c r="C43" s="8"/>
    </row>
    <row r="44" spans="1:23" ht="10.5" customHeight="1">
      <c r="A44" s="44"/>
      <c r="B44" s="47"/>
      <c r="C44" s="47"/>
      <c r="D44" s="47"/>
      <c r="E44" s="47"/>
      <c r="L44" s="5"/>
      <c r="M44" s="5"/>
      <c r="P44" s="5"/>
    </row>
    <row r="45" spans="1:23" ht="13.5" customHeight="1">
      <c r="A45" s="44" t="s">
        <v>2</v>
      </c>
      <c r="B45" s="47"/>
      <c r="C45" s="47"/>
      <c r="D45" s="47"/>
      <c r="E45" s="47"/>
      <c r="L45" s="5"/>
      <c r="M45" s="5"/>
      <c r="P45" s="5"/>
    </row>
    <row r="46" spans="1:23" ht="10.5" customHeight="1">
      <c r="A46" s="44"/>
      <c r="B46" s="47"/>
      <c r="C46" s="47"/>
      <c r="D46" s="47"/>
      <c r="E46" s="47"/>
      <c r="L46" s="5"/>
      <c r="M46" s="5"/>
      <c r="P46" s="5"/>
    </row>
    <row r="47" spans="1:23" ht="10.5" customHeight="1">
      <c r="E47" s="5"/>
    </row>
    <row r="48" spans="1:23" ht="249.95" customHeight="1">
      <c r="A48" s="422" t="s">
        <v>3</v>
      </c>
      <c r="B48" s="422"/>
      <c r="C48" s="422"/>
      <c r="D48" s="422"/>
      <c r="E48" s="422"/>
      <c r="F48" s="422"/>
      <c r="G48" s="422"/>
      <c r="H48" s="422"/>
      <c r="I48" s="422"/>
      <c r="J48" s="422"/>
      <c r="K48" s="422"/>
      <c r="L48" s="422"/>
      <c r="M48" s="422"/>
      <c r="N48" s="422"/>
      <c r="O48" s="422"/>
      <c r="P48" s="422"/>
      <c r="Q48" s="422"/>
      <c r="R48" s="422"/>
      <c r="S48" s="422"/>
      <c r="T48" s="422"/>
    </row>
    <row r="49" spans="1:20" ht="12.75" hidden="1" customHeight="1">
      <c r="A49" s="422" t="s">
        <v>4</v>
      </c>
      <c r="B49" s="422"/>
      <c r="C49" s="422"/>
      <c r="D49" s="422"/>
      <c r="E49" s="422"/>
      <c r="F49" s="422"/>
      <c r="G49" s="422"/>
      <c r="H49" s="422"/>
      <c r="I49" s="422"/>
      <c r="J49" s="422"/>
      <c r="K49" s="422"/>
      <c r="L49" s="422"/>
      <c r="M49" s="422"/>
      <c r="N49" s="422"/>
      <c r="O49" s="422"/>
      <c r="P49" s="422"/>
      <c r="Q49" s="422"/>
      <c r="R49" s="422"/>
      <c r="S49" s="422"/>
      <c r="T49" s="422"/>
    </row>
    <row r="50" spans="1:20" s="3" customFormat="1" ht="20.100000000000001" customHeight="1">
      <c r="C50" s="4"/>
      <c r="D50" s="4"/>
      <c r="E50" s="4"/>
      <c r="F50" s="4"/>
      <c r="G50" s="4"/>
      <c r="H50" s="4"/>
      <c r="I50" s="4"/>
      <c r="J50" s="4"/>
      <c r="K50" s="4"/>
      <c r="L50" s="4"/>
      <c r="M50" s="4"/>
      <c r="N50" s="4"/>
      <c r="O50" s="4"/>
      <c r="P50" s="123"/>
      <c r="Q50" s="123"/>
      <c r="R50" s="4"/>
      <c r="T50" s="30"/>
    </row>
    <row r="51" spans="1:20" s="3" customFormat="1" ht="15" customHeight="1">
      <c r="A51" s="124" t="s">
        <v>5</v>
      </c>
      <c r="C51" s="4"/>
      <c r="D51" s="4"/>
      <c r="E51" s="4"/>
      <c r="F51" s="4"/>
      <c r="G51" s="4"/>
      <c r="H51" s="4"/>
      <c r="I51" s="4"/>
      <c r="J51" s="4"/>
      <c r="K51" s="4"/>
      <c r="L51" s="4"/>
      <c r="M51" s="4"/>
      <c r="N51" s="4"/>
      <c r="O51" s="4"/>
      <c r="P51" s="123"/>
      <c r="Q51" s="123"/>
      <c r="R51" s="4"/>
      <c r="T51" s="30"/>
    </row>
    <row r="52" spans="1:20" s="3" customFormat="1" ht="15" customHeight="1">
      <c r="A52" s="124"/>
      <c r="C52" s="4"/>
      <c r="D52" s="125"/>
      <c r="E52" s="125"/>
      <c r="F52" s="125"/>
      <c r="G52" s="125"/>
      <c r="H52" s="125"/>
      <c r="I52" s="125"/>
      <c r="J52" s="125"/>
      <c r="K52" s="125"/>
      <c r="L52" s="4"/>
      <c r="M52" s="4"/>
      <c r="N52" s="4"/>
      <c r="O52" s="4"/>
      <c r="P52" s="123"/>
      <c r="Q52" s="123"/>
      <c r="R52" s="4"/>
      <c r="T52" s="30"/>
    </row>
    <row r="53" spans="1:20" s="3" customFormat="1" ht="14.25" customHeight="1">
      <c r="C53" s="4"/>
      <c r="D53" s="423" t="s">
        <v>6</v>
      </c>
      <c r="E53" s="423"/>
      <c r="F53" s="423"/>
      <c r="G53" s="423"/>
      <c r="H53" s="423"/>
      <c r="I53" s="423"/>
      <c r="J53" s="423"/>
      <c r="K53" s="423"/>
      <c r="L53" s="424">
        <v>1600</v>
      </c>
      <c r="M53" s="424"/>
      <c r="N53" s="424"/>
      <c r="O53" s="126" t="s">
        <v>7</v>
      </c>
      <c r="T53" s="30"/>
    </row>
    <row r="54" spans="1:20" s="3" customFormat="1" ht="13.5" customHeight="1">
      <c r="C54" s="4"/>
      <c r="D54" s="425" t="s">
        <v>8</v>
      </c>
      <c r="E54" s="425"/>
      <c r="F54" s="425"/>
      <c r="G54" s="425"/>
      <c r="H54" s="425"/>
      <c r="I54" s="425"/>
      <c r="J54" s="425"/>
      <c r="K54" s="425"/>
      <c r="L54" s="426">
        <v>45</v>
      </c>
      <c r="M54" s="426"/>
      <c r="N54" s="426"/>
      <c r="O54" s="127" t="s">
        <v>7</v>
      </c>
      <c r="T54" s="30"/>
    </row>
    <row r="55" spans="1:20" s="3" customFormat="1" ht="12.75" hidden="1" customHeight="1">
      <c r="C55" s="4"/>
      <c r="D55" s="425"/>
      <c r="E55" s="425"/>
      <c r="F55" s="425"/>
      <c r="G55" s="425"/>
      <c r="H55" s="425"/>
      <c r="I55" s="425"/>
      <c r="J55" s="425"/>
      <c r="K55" s="425"/>
      <c r="L55" s="426"/>
      <c r="M55" s="426"/>
      <c r="N55" s="426"/>
      <c r="O55" s="127"/>
      <c r="T55" s="30"/>
    </row>
    <row r="56" spans="1:20" s="3" customFormat="1" ht="14.25" customHeight="1">
      <c r="C56" s="4"/>
      <c r="D56" s="435" t="s">
        <v>9</v>
      </c>
      <c r="E56" s="435"/>
      <c r="F56" s="435"/>
      <c r="G56" s="435"/>
      <c r="H56" s="435"/>
      <c r="I56" s="435"/>
      <c r="J56" s="435"/>
      <c r="K56" s="435"/>
      <c r="L56" s="426">
        <v>84</v>
      </c>
      <c r="M56" s="426"/>
      <c r="N56" s="426"/>
      <c r="O56" s="127" t="s">
        <v>7</v>
      </c>
      <c r="T56" s="30"/>
    </row>
    <row r="57" spans="1:20" s="3" customFormat="1" ht="13.5" customHeight="1">
      <c r="C57" s="4"/>
      <c r="D57" s="436" t="s">
        <v>10</v>
      </c>
      <c r="E57" s="436"/>
      <c r="F57" s="436"/>
      <c r="G57" s="436"/>
      <c r="H57" s="436"/>
      <c r="I57" s="436"/>
      <c r="J57" s="436"/>
      <c r="K57" s="436"/>
      <c r="L57" s="437">
        <f>(L56+L55+L54)/L53*100</f>
        <v>8.0625</v>
      </c>
      <c r="M57" s="437"/>
      <c r="N57" s="437"/>
      <c r="O57" s="128" t="s">
        <v>11</v>
      </c>
      <c r="T57" s="30"/>
    </row>
    <row r="58" spans="1:20" s="3" customFormat="1" ht="12.75" customHeight="1">
      <c r="C58" s="4"/>
      <c r="D58" s="4"/>
      <c r="E58" s="4"/>
      <c r="F58" s="4"/>
      <c r="G58" s="4"/>
      <c r="H58" s="4"/>
      <c r="I58" s="4"/>
      <c r="J58" s="4"/>
      <c r="K58" s="4"/>
      <c r="L58" s="129"/>
      <c r="M58" s="129"/>
      <c r="N58" s="129"/>
      <c r="O58" s="4"/>
      <c r="T58" s="30"/>
    </row>
    <row r="59" spans="1:20" s="3" customFormat="1" ht="20.100000000000001" customHeight="1">
      <c r="C59" s="4"/>
      <c r="D59" s="4"/>
      <c r="E59" s="4"/>
      <c r="F59" s="4"/>
      <c r="G59" s="4"/>
      <c r="H59" s="4"/>
      <c r="I59" s="4"/>
      <c r="J59" s="4"/>
      <c r="K59" s="4"/>
      <c r="L59" s="4"/>
      <c r="M59" s="4"/>
      <c r="N59" s="4"/>
      <c r="O59" s="4"/>
      <c r="P59" s="123"/>
      <c r="Q59" s="123"/>
      <c r="R59" s="4"/>
      <c r="T59" s="30"/>
    </row>
    <row r="60" spans="1:20" ht="10.5" customHeight="1">
      <c r="A60" s="429" t="s">
        <v>12</v>
      </c>
      <c r="B60" s="429"/>
      <c r="C60" s="429"/>
      <c r="D60" s="429"/>
      <c r="E60" s="429"/>
      <c r="F60" s="429"/>
      <c r="G60" s="429"/>
      <c r="H60" s="429"/>
      <c r="I60" s="429"/>
      <c r="J60" s="429"/>
      <c r="K60" s="429"/>
      <c r="L60" s="429"/>
      <c r="M60" s="429"/>
      <c r="N60" s="429"/>
      <c r="O60" s="429"/>
      <c r="P60" s="429"/>
      <c r="Q60" s="429"/>
      <c r="R60" s="429"/>
      <c r="S60" s="429"/>
      <c r="T60" s="429"/>
    </row>
    <row r="61" spans="1:20" ht="10.5" customHeight="1">
      <c r="C61" s="8"/>
    </row>
    <row r="62" spans="1:20" ht="10.5" customHeight="1">
      <c r="C62" s="8"/>
    </row>
    <row r="63" spans="1:20" ht="12" customHeight="1">
      <c r="E63" s="60"/>
      <c r="F63" s="28"/>
      <c r="G63" s="60"/>
      <c r="H63" s="28"/>
      <c r="I63" s="130"/>
      <c r="J63" s="28"/>
      <c r="K63" s="33"/>
      <c r="L63" s="33"/>
      <c r="M63" s="131"/>
      <c r="N63" s="3"/>
      <c r="O63" s="3"/>
      <c r="P63" s="3"/>
      <c r="Q63" s="3"/>
      <c r="R63" s="3"/>
      <c r="S63" s="5"/>
      <c r="T63"/>
    </row>
    <row r="64" spans="1:20" ht="14.25" customHeight="1">
      <c r="A64" s="45"/>
      <c r="B64" s="45"/>
      <c r="C64" s="45"/>
      <c r="D64" s="430" t="s">
        <v>13</v>
      </c>
      <c r="E64" s="430"/>
      <c r="F64" s="430"/>
      <c r="G64" s="430"/>
      <c r="H64" s="430"/>
      <c r="I64" s="430"/>
      <c r="J64" s="430"/>
      <c r="K64" s="430"/>
      <c r="L64" s="430"/>
      <c r="M64" s="132"/>
      <c r="N64" s="132"/>
      <c r="O64" s="132"/>
      <c r="P64" s="132"/>
      <c r="Q64" s="431">
        <v>30.25</v>
      </c>
      <c r="R64" s="431"/>
      <c r="S64" s="133" t="s">
        <v>14</v>
      </c>
      <c r="T64"/>
    </row>
    <row r="65" spans="1:20" ht="5.0999999999999996" customHeight="1">
      <c r="A65" s="45"/>
      <c r="B65" s="45"/>
      <c r="C65" s="45"/>
      <c r="D65" s="4"/>
      <c r="E65" s="3"/>
      <c r="F65" s="3"/>
      <c r="G65" s="3"/>
      <c r="H65" s="3"/>
      <c r="I65" s="3"/>
      <c r="J65" s="3"/>
      <c r="K65" s="4"/>
      <c r="L65" s="4"/>
      <c r="M65" s="4"/>
      <c r="N65" s="4"/>
      <c r="O65" s="4"/>
      <c r="P65" s="4"/>
      <c r="Q65" s="123"/>
      <c r="R65" s="123"/>
      <c r="S65" s="4"/>
      <c r="T65" s="3"/>
    </row>
    <row r="66" spans="1:20" ht="13.5" customHeight="1">
      <c r="A66" s="37"/>
      <c r="B66" s="37"/>
      <c r="C66" s="45"/>
      <c r="D66" s="432">
        <v>1</v>
      </c>
      <c r="E66" s="432"/>
      <c r="F66" s="433" t="s">
        <v>15</v>
      </c>
      <c r="G66" s="433"/>
      <c r="H66" s="433"/>
      <c r="I66" s="433"/>
      <c r="J66" s="433"/>
      <c r="K66" s="433"/>
      <c r="L66" s="433"/>
      <c r="M66" s="432" t="s">
        <v>16</v>
      </c>
      <c r="N66" s="432"/>
      <c r="O66" s="432"/>
      <c r="P66" s="432"/>
      <c r="Q66" s="434">
        <v>9.8000000000000007</v>
      </c>
      <c r="R66" s="434"/>
      <c r="S66" s="4" t="s">
        <v>7</v>
      </c>
      <c r="T66" s="3"/>
    </row>
    <row r="67" spans="1:20" ht="13.5" customHeight="1">
      <c r="A67" s="134"/>
      <c r="B67" s="134"/>
      <c r="C67" s="134"/>
      <c r="D67" s="432">
        <v>2</v>
      </c>
      <c r="E67" s="432"/>
      <c r="F67" s="433" t="s">
        <v>17</v>
      </c>
      <c r="G67" s="433"/>
      <c r="H67" s="433"/>
      <c r="I67" s="433"/>
      <c r="J67" s="433"/>
      <c r="K67" s="433"/>
      <c r="L67" s="433"/>
      <c r="M67" s="432" t="s">
        <v>16</v>
      </c>
      <c r="N67" s="432"/>
      <c r="O67" s="432"/>
      <c r="P67" s="432"/>
      <c r="Q67" s="434">
        <v>15.2</v>
      </c>
      <c r="R67" s="434"/>
      <c r="S67" s="4" t="s">
        <v>7</v>
      </c>
      <c r="T67" s="3"/>
    </row>
    <row r="68" spans="1:20" ht="13.5" customHeight="1">
      <c r="A68" s="45"/>
      <c r="B68" s="45"/>
      <c r="C68" s="45"/>
      <c r="D68" s="432">
        <v>3</v>
      </c>
      <c r="E68" s="432"/>
      <c r="F68" s="433" t="s">
        <v>18</v>
      </c>
      <c r="G68" s="433"/>
      <c r="H68" s="433"/>
      <c r="I68" s="433"/>
      <c r="J68" s="433"/>
      <c r="K68" s="433"/>
      <c r="L68" s="433"/>
      <c r="M68" s="432" t="s">
        <v>16</v>
      </c>
      <c r="N68" s="432"/>
      <c r="O68" s="432"/>
      <c r="P68" s="432"/>
      <c r="Q68" s="434">
        <v>1.2</v>
      </c>
      <c r="R68" s="434"/>
      <c r="S68" s="4" t="s">
        <v>7</v>
      </c>
      <c r="T68" s="3"/>
    </row>
    <row r="69" spans="1:20" ht="13.5" customHeight="1">
      <c r="A69" s="135"/>
      <c r="B69" s="135"/>
      <c r="C69" s="135"/>
      <c r="D69" s="432">
        <v>4</v>
      </c>
      <c r="E69" s="432"/>
      <c r="F69" s="433" t="s">
        <v>19</v>
      </c>
      <c r="G69" s="433"/>
      <c r="H69" s="433"/>
      <c r="I69" s="433"/>
      <c r="J69" s="433"/>
      <c r="K69" s="433"/>
      <c r="L69" s="433"/>
      <c r="M69" s="432" t="s">
        <v>16</v>
      </c>
      <c r="N69" s="432"/>
      <c r="O69" s="432"/>
      <c r="P69" s="432"/>
      <c r="Q69" s="434">
        <v>1.8</v>
      </c>
      <c r="R69" s="434"/>
      <c r="S69" s="4" t="s">
        <v>7</v>
      </c>
      <c r="T69" s="3"/>
    </row>
    <row r="70" spans="1:20" ht="13.5" customHeight="1">
      <c r="A70" s="45"/>
      <c r="B70" s="45"/>
      <c r="C70" s="45"/>
      <c r="D70" s="432">
        <v>5</v>
      </c>
      <c r="E70" s="432"/>
      <c r="F70" s="433" t="s">
        <v>20</v>
      </c>
      <c r="G70" s="433"/>
      <c r="H70" s="433"/>
      <c r="I70" s="433"/>
      <c r="J70" s="433"/>
      <c r="K70" s="433"/>
      <c r="L70" s="433"/>
      <c r="M70" s="432" t="s">
        <v>16</v>
      </c>
      <c r="N70" s="432"/>
      <c r="O70" s="432"/>
      <c r="P70" s="432"/>
      <c r="Q70" s="434">
        <v>2.25</v>
      </c>
      <c r="R70" s="434"/>
      <c r="S70" s="4" t="s">
        <v>7</v>
      </c>
      <c r="T70" s="3"/>
    </row>
    <row r="71" spans="1:20" ht="12.75" hidden="1" customHeight="1">
      <c r="A71" s="45"/>
      <c r="B71" s="45"/>
      <c r="C71" s="45"/>
      <c r="D71" s="432">
        <v>6</v>
      </c>
      <c r="E71" s="432"/>
      <c r="F71" s="433" t="s">
        <v>21</v>
      </c>
      <c r="G71" s="433"/>
      <c r="H71" s="433"/>
      <c r="I71" s="433"/>
      <c r="J71" s="433"/>
      <c r="K71" s="433"/>
      <c r="L71" s="433"/>
      <c r="M71" s="432" t="s">
        <v>16</v>
      </c>
      <c r="N71" s="432"/>
      <c r="O71" s="432"/>
      <c r="P71" s="432"/>
      <c r="Q71" s="434">
        <v>3</v>
      </c>
      <c r="R71" s="434"/>
      <c r="S71" s="4" t="s">
        <v>7</v>
      </c>
      <c r="T71" s="3"/>
    </row>
    <row r="72" spans="1:20" ht="12.75" hidden="1" customHeight="1">
      <c r="A72" s="45"/>
      <c r="B72" s="45"/>
      <c r="C72" s="45"/>
      <c r="D72" s="432">
        <v>7</v>
      </c>
      <c r="E72" s="432"/>
      <c r="F72" s="433" t="s">
        <v>22</v>
      </c>
      <c r="G72" s="433"/>
      <c r="H72" s="433"/>
      <c r="I72" s="433"/>
      <c r="J72" s="433"/>
      <c r="K72" s="433"/>
      <c r="L72" s="433"/>
      <c r="M72" s="432" t="s">
        <v>23</v>
      </c>
      <c r="N72" s="432"/>
      <c r="O72" s="432"/>
      <c r="P72" s="432"/>
      <c r="Q72" s="434">
        <v>10</v>
      </c>
      <c r="R72" s="434"/>
      <c r="S72" s="4" t="s">
        <v>7</v>
      </c>
      <c r="T72" s="3"/>
    </row>
    <row r="73" spans="1:20" ht="12.75" hidden="1" customHeight="1">
      <c r="A73" s="45"/>
      <c r="B73" s="45"/>
      <c r="C73" s="45"/>
      <c r="D73" s="432">
        <v>8</v>
      </c>
      <c r="E73" s="432"/>
      <c r="F73" s="433" t="s">
        <v>21</v>
      </c>
      <c r="G73" s="433"/>
      <c r="H73" s="433"/>
      <c r="I73" s="433"/>
      <c r="J73" s="433"/>
      <c r="K73" s="433"/>
      <c r="L73" s="433"/>
      <c r="M73" s="432" t="s">
        <v>16</v>
      </c>
      <c r="N73" s="432"/>
      <c r="O73" s="432"/>
      <c r="P73" s="432"/>
      <c r="Q73" s="434">
        <v>8.1</v>
      </c>
      <c r="R73" s="434"/>
      <c r="S73" s="4" t="s">
        <v>7</v>
      </c>
      <c r="T73" s="3"/>
    </row>
    <row r="74" spans="1:20" ht="12.75" hidden="1" customHeight="1">
      <c r="A74" s="45"/>
      <c r="B74" s="45"/>
      <c r="C74" s="45"/>
      <c r="D74" s="432">
        <v>9</v>
      </c>
      <c r="E74" s="432"/>
      <c r="F74" s="433" t="s">
        <v>24</v>
      </c>
      <c r="G74" s="433"/>
      <c r="H74" s="433"/>
      <c r="I74" s="433"/>
      <c r="J74" s="433"/>
      <c r="K74" s="433"/>
      <c r="L74" s="433"/>
      <c r="M74" s="432" t="s">
        <v>25</v>
      </c>
      <c r="N74" s="432"/>
      <c r="O74" s="432"/>
      <c r="P74" s="432"/>
      <c r="Q74" s="434">
        <v>5.5</v>
      </c>
      <c r="R74" s="434"/>
      <c r="S74" s="4" t="s">
        <v>7</v>
      </c>
      <c r="T74" s="3"/>
    </row>
    <row r="75" spans="1:20" ht="12.75" hidden="1" customHeight="1">
      <c r="A75" s="45"/>
      <c r="B75" s="45"/>
      <c r="C75" s="45"/>
      <c r="D75" s="432">
        <v>10</v>
      </c>
      <c r="E75" s="432"/>
      <c r="F75" s="433" t="s">
        <v>26</v>
      </c>
      <c r="G75" s="433"/>
      <c r="H75" s="433"/>
      <c r="I75" s="433"/>
      <c r="J75" s="433"/>
      <c r="K75" s="433"/>
      <c r="L75" s="433"/>
      <c r="M75" s="432" t="s">
        <v>23</v>
      </c>
      <c r="N75" s="432"/>
      <c r="O75" s="432"/>
      <c r="P75" s="432"/>
      <c r="Q75" s="434">
        <v>9.25</v>
      </c>
      <c r="R75" s="434"/>
      <c r="S75" s="4" t="s">
        <v>7</v>
      </c>
      <c r="T75" s="3"/>
    </row>
    <row r="76" spans="1:20" ht="12.75" hidden="1" customHeight="1">
      <c r="A76" s="45"/>
      <c r="B76" s="45"/>
      <c r="C76" s="45"/>
      <c r="D76" s="432">
        <v>11</v>
      </c>
      <c r="E76" s="432"/>
      <c r="F76" s="433" t="s">
        <v>26</v>
      </c>
      <c r="G76" s="433"/>
      <c r="H76" s="433"/>
      <c r="I76" s="433"/>
      <c r="J76" s="433"/>
      <c r="K76" s="433"/>
      <c r="L76" s="433"/>
      <c r="M76" s="432" t="s">
        <v>23</v>
      </c>
      <c r="N76" s="432"/>
      <c r="O76" s="432"/>
      <c r="P76" s="432"/>
      <c r="Q76" s="434">
        <v>3.3</v>
      </c>
      <c r="R76" s="434"/>
      <c r="S76" s="4" t="s">
        <v>7</v>
      </c>
      <c r="T76" s="3"/>
    </row>
    <row r="77" spans="1:20" ht="12" customHeight="1">
      <c r="E77" s="60"/>
      <c r="F77" s="28"/>
      <c r="G77" s="60"/>
      <c r="H77" s="28"/>
      <c r="I77" s="130"/>
      <c r="J77" s="28"/>
      <c r="K77" s="33"/>
      <c r="L77" s="33"/>
      <c r="M77" s="131"/>
      <c r="N77" s="3"/>
      <c r="O77" s="3"/>
      <c r="P77" s="3"/>
      <c r="Q77" s="3"/>
      <c r="R77" s="3"/>
      <c r="S77" s="5"/>
      <c r="T77"/>
    </row>
    <row r="78" spans="1:20" ht="12.75" hidden="1" customHeight="1">
      <c r="A78" s="45"/>
      <c r="B78" s="45"/>
      <c r="C78" s="45"/>
      <c r="D78" s="430" t="s">
        <v>27</v>
      </c>
      <c r="E78" s="430"/>
      <c r="F78" s="430"/>
      <c r="G78" s="430"/>
      <c r="H78" s="430"/>
      <c r="I78" s="430"/>
      <c r="J78" s="430"/>
      <c r="K78" s="430"/>
      <c r="L78" s="430"/>
      <c r="M78" s="132"/>
      <c r="N78" s="132"/>
      <c r="O78" s="132"/>
      <c r="P78" s="132"/>
      <c r="Q78" s="431">
        <v>101.2</v>
      </c>
      <c r="R78" s="431"/>
      <c r="S78" s="133" t="s">
        <v>14</v>
      </c>
      <c r="T78"/>
    </row>
    <row r="79" spans="1:20" ht="12.75" hidden="1" customHeight="1">
      <c r="A79" s="45"/>
      <c r="B79" s="45"/>
      <c r="C79" s="45"/>
      <c r="D79" s="4"/>
      <c r="E79" s="3"/>
      <c r="F79" s="3"/>
      <c r="G79" s="3"/>
      <c r="H79" s="3"/>
      <c r="I79" s="3"/>
      <c r="J79" s="3"/>
      <c r="K79" s="4"/>
      <c r="L79" s="4"/>
      <c r="M79" s="4"/>
      <c r="N79" s="4"/>
      <c r="O79" s="4"/>
      <c r="P79" s="4"/>
      <c r="Q79" s="123"/>
      <c r="R79" s="123"/>
      <c r="S79" s="4"/>
      <c r="T79" s="3"/>
    </row>
    <row r="80" spans="1:20" ht="12.75" hidden="1" customHeight="1">
      <c r="A80" s="37"/>
      <c r="B80" s="37"/>
      <c r="C80" s="45"/>
      <c r="D80" s="432">
        <v>1</v>
      </c>
      <c r="E80" s="432"/>
      <c r="F80" s="433" t="s">
        <v>28</v>
      </c>
      <c r="G80" s="433"/>
      <c r="H80" s="433"/>
      <c r="I80" s="433"/>
      <c r="J80" s="433"/>
      <c r="K80" s="433"/>
      <c r="L80" s="433"/>
      <c r="M80" s="432" t="s">
        <v>23</v>
      </c>
      <c r="N80" s="432"/>
      <c r="O80" s="432"/>
      <c r="P80" s="432"/>
      <c r="Q80" s="434">
        <v>5.7</v>
      </c>
      <c r="R80" s="434"/>
      <c r="S80" s="4" t="s">
        <v>7</v>
      </c>
      <c r="T80" s="3"/>
    </row>
    <row r="81" spans="1:20" ht="12.75" hidden="1" customHeight="1">
      <c r="A81" s="134"/>
      <c r="B81" s="134"/>
      <c r="C81" s="134"/>
      <c r="D81" s="432">
        <v>2</v>
      </c>
      <c r="E81" s="432"/>
      <c r="F81" s="433" t="s">
        <v>29</v>
      </c>
      <c r="G81" s="433"/>
      <c r="H81" s="433"/>
      <c r="I81" s="433"/>
      <c r="J81" s="433"/>
      <c r="K81" s="433"/>
      <c r="L81" s="433"/>
      <c r="M81" s="432" t="s">
        <v>25</v>
      </c>
      <c r="N81" s="432"/>
      <c r="O81" s="432"/>
      <c r="P81" s="432"/>
      <c r="Q81" s="434">
        <v>5</v>
      </c>
      <c r="R81" s="434"/>
      <c r="S81" s="4" t="s">
        <v>7</v>
      </c>
      <c r="T81" s="3"/>
    </row>
    <row r="82" spans="1:20" ht="12.75" hidden="1" customHeight="1">
      <c r="A82" s="45"/>
      <c r="B82" s="45"/>
      <c r="C82" s="45"/>
      <c r="D82" s="432">
        <v>3</v>
      </c>
      <c r="E82" s="432"/>
      <c r="F82" s="433" t="s">
        <v>28</v>
      </c>
      <c r="G82" s="433"/>
      <c r="H82" s="433"/>
      <c r="I82" s="433"/>
      <c r="J82" s="433"/>
      <c r="K82" s="433"/>
      <c r="L82" s="433"/>
      <c r="M82" s="432" t="s">
        <v>30</v>
      </c>
      <c r="N82" s="432"/>
      <c r="O82" s="432"/>
      <c r="P82" s="432"/>
      <c r="Q82" s="434">
        <v>11</v>
      </c>
      <c r="R82" s="434"/>
      <c r="S82" s="4" t="s">
        <v>7</v>
      </c>
      <c r="T82" s="3"/>
    </row>
    <row r="83" spans="1:20" ht="12.75" hidden="1" customHeight="1">
      <c r="A83" s="135"/>
      <c r="B83" s="135"/>
      <c r="C83" s="135"/>
      <c r="D83" s="432">
        <v>4</v>
      </c>
      <c r="E83" s="432"/>
      <c r="F83" s="433" t="s">
        <v>31</v>
      </c>
      <c r="G83" s="433"/>
      <c r="H83" s="433"/>
      <c r="I83" s="433"/>
      <c r="J83" s="433"/>
      <c r="K83" s="433"/>
      <c r="L83" s="433"/>
      <c r="M83" s="432" t="s">
        <v>25</v>
      </c>
      <c r="N83" s="432"/>
      <c r="O83" s="432"/>
      <c r="P83" s="432"/>
      <c r="Q83" s="434">
        <v>14</v>
      </c>
      <c r="R83" s="434"/>
      <c r="S83" s="4" t="s">
        <v>7</v>
      </c>
      <c r="T83" s="3"/>
    </row>
    <row r="84" spans="1:20" ht="12.75" hidden="1" customHeight="1">
      <c r="A84" s="45"/>
      <c r="B84" s="45"/>
      <c r="C84" s="45"/>
      <c r="D84" s="432">
        <v>5</v>
      </c>
      <c r="E84" s="432"/>
      <c r="F84" s="433" t="s">
        <v>32</v>
      </c>
      <c r="G84" s="433"/>
      <c r="H84" s="433"/>
      <c r="I84" s="433"/>
      <c r="J84" s="433"/>
      <c r="K84" s="433"/>
      <c r="L84" s="433"/>
      <c r="M84" s="432" t="s">
        <v>25</v>
      </c>
      <c r="N84" s="432"/>
      <c r="O84" s="432"/>
      <c r="P84" s="432"/>
      <c r="Q84" s="434">
        <v>13.8</v>
      </c>
      <c r="R84" s="434"/>
      <c r="S84" s="4" t="s">
        <v>7</v>
      </c>
      <c r="T84" s="3"/>
    </row>
    <row r="85" spans="1:20" ht="12.75" hidden="1" customHeight="1">
      <c r="A85" s="45"/>
      <c r="B85" s="45"/>
      <c r="C85" s="45"/>
      <c r="D85" s="432">
        <v>6</v>
      </c>
      <c r="E85" s="432"/>
      <c r="F85" s="433" t="s">
        <v>33</v>
      </c>
      <c r="G85" s="433"/>
      <c r="H85" s="433"/>
      <c r="I85" s="433"/>
      <c r="J85" s="433"/>
      <c r="K85" s="433"/>
      <c r="L85" s="433"/>
      <c r="M85" s="432" t="s">
        <v>25</v>
      </c>
      <c r="N85" s="432"/>
      <c r="O85" s="432"/>
      <c r="P85" s="432"/>
      <c r="Q85" s="434">
        <v>30</v>
      </c>
      <c r="R85" s="434"/>
      <c r="S85" s="4" t="s">
        <v>7</v>
      </c>
      <c r="T85" s="3"/>
    </row>
    <row r="86" spans="1:20" ht="12.75" hidden="1" customHeight="1">
      <c r="A86" s="45"/>
      <c r="B86" s="45"/>
      <c r="C86" s="45"/>
      <c r="D86" s="432">
        <v>7</v>
      </c>
      <c r="E86" s="432"/>
      <c r="F86" s="433" t="s">
        <v>34</v>
      </c>
      <c r="G86" s="433"/>
      <c r="H86" s="433"/>
      <c r="I86" s="433"/>
      <c r="J86" s="433"/>
      <c r="K86" s="433"/>
      <c r="L86" s="433"/>
      <c r="M86" s="432" t="s">
        <v>25</v>
      </c>
      <c r="N86" s="432"/>
      <c r="O86" s="432"/>
      <c r="P86" s="432"/>
      <c r="Q86" s="434">
        <v>13.3</v>
      </c>
      <c r="R86" s="434"/>
      <c r="S86" s="4" t="s">
        <v>7</v>
      </c>
      <c r="T86" s="3"/>
    </row>
    <row r="87" spans="1:20" ht="12.75" hidden="1" customHeight="1">
      <c r="A87" s="45"/>
      <c r="B87" s="45"/>
      <c r="C87" s="45"/>
      <c r="D87" s="432">
        <v>8</v>
      </c>
      <c r="E87" s="432"/>
      <c r="F87" s="433" t="s">
        <v>24</v>
      </c>
      <c r="G87" s="433"/>
      <c r="H87" s="433"/>
      <c r="I87" s="433"/>
      <c r="J87" s="433"/>
      <c r="K87" s="433"/>
      <c r="L87" s="433"/>
      <c r="M87" s="432" t="s">
        <v>16</v>
      </c>
      <c r="N87" s="432"/>
      <c r="O87" s="432"/>
      <c r="P87" s="432"/>
      <c r="Q87" s="434">
        <v>8.6</v>
      </c>
      <c r="R87" s="434"/>
      <c r="S87" s="4" t="s">
        <v>7</v>
      </c>
      <c r="T87" s="3"/>
    </row>
    <row r="88" spans="1:20" ht="12.75" hidden="1" customHeight="1">
      <c r="A88" s="45"/>
      <c r="B88" s="45"/>
      <c r="C88" s="45"/>
      <c r="D88" s="432">
        <v>9</v>
      </c>
      <c r="E88" s="432"/>
      <c r="F88" s="433" t="s">
        <v>21</v>
      </c>
      <c r="G88" s="433"/>
      <c r="H88" s="433"/>
      <c r="I88" s="433"/>
      <c r="J88" s="433"/>
      <c r="K88" s="433"/>
      <c r="L88" s="433"/>
      <c r="M88" s="432" t="s">
        <v>16</v>
      </c>
      <c r="N88" s="432"/>
      <c r="O88" s="432"/>
      <c r="P88" s="432"/>
      <c r="Q88" s="434">
        <v>9</v>
      </c>
      <c r="R88" s="434"/>
      <c r="S88" s="4" t="s">
        <v>7</v>
      </c>
      <c r="T88" s="3"/>
    </row>
    <row r="89" spans="1:20" ht="12.75" hidden="1" customHeight="1">
      <c r="A89" s="45"/>
      <c r="B89" s="45"/>
      <c r="C89" s="45"/>
      <c r="D89" s="432">
        <v>10</v>
      </c>
      <c r="E89" s="432"/>
      <c r="F89" s="433" t="s">
        <v>35</v>
      </c>
      <c r="G89" s="433"/>
      <c r="H89" s="433"/>
      <c r="I89" s="433"/>
      <c r="J89" s="433"/>
      <c r="K89" s="433"/>
      <c r="L89" s="433"/>
      <c r="M89" s="432" t="s">
        <v>23</v>
      </c>
      <c r="N89" s="432"/>
      <c r="O89" s="432"/>
      <c r="P89" s="432"/>
      <c r="Q89" s="434">
        <v>2.8</v>
      </c>
      <c r="R89" s="434"/>
      <c r="S89" s="4" t="s">
        <v>7</v>
      </c>
      <c r="T89" s="3"/>
    </row>
    <row r="90" spans="1:20" ht="12.75" hidden="1" customHeight="1">
      <c r="A90" s="45"/>
      <c r="B90" s="45"/>
      <c r="C90" s="45"/>
      <c r="D90" s="4"/>
      <c r="E90" s="3"/>
      <c r="F90" s="3"/>
      <c r="G90" s="3"/>
      <c r="H90" s="3"/>
      <c r="I90" s="3"/>
      <c r="J90" s="3"/>
      <c r="K90" s="4"/>
      <c r="L90" s="4"/>
      <c r="M90" s="4"/>
      <c r="N90" s="4"/>
      <c r="O90" s="4"/>
      <c r="P90" s="4"/>
      <c r="Q90" s="123"/>
      <c r="R90" s="123"/>
      <c r="S90" s="4"/>
      <c r="T90" s="3"/>
    </row>
    <row r="91" spans="1:20" ht="11.45" customHeight="1">
      <c r="A91" s="135"/>
      <c r="B91" s="135"/>
      <c r="C91" s="135"/>
      <c r="D91" s="4"/>
      <c r="E91" s="4"/>
      <c r="F91" s="4"/>
      <c r="G91" s="32"/>
      <c r="H91" s="28"/>
      <c r="I91" s="32"/>
      <c r="J91" s="32"/>
      <c r="K91" s="32"/>
      <c r="L91" s="32"/>
      <c r="M91" s="4"/>
      <c r="N91" s="4"/>
      <c r="O91" s="4"/>
      <c r="P91" s="4"/>
      <c r="Q91" s="33"/>
      <c r="R91" s="33"/>
      <c r="S91" s="32"/>
      <c r="T91" s="3"/>
    </row>
    <row r="92" spans="1:20" ht="15" customHeight="1">
      <c r="A92" s="135"/>
      <c r="B92" s="135"/>
      <c r="C92" s="135"/>
      <c r="D92" s="4"/>
      <c r="E92" s="4"/>
      <c r="F92" s="4"/>
      <c r="G92" s="439" t="s">
        <v>36</v>
      </c>
      <c r="H92" s="439"/>
      <c r="I92" s="439"/>
      <c r="J92" s="439"/>
      <c r="K92" s="439"/>
      <c r="L92" s="439"/>
      <c r="M92" s="439"/>
      <c r="N92" s="439"/>
      <c r="O92" s="439"/>
      <c r="P92" s="439"/>
      <c r="Q92" s="440">
        <v>45</v>
      </c>
      <c r="R92" s="440"/>
      <c r="S92" s="136" t="s">
        <v>14</v>
      </c>
      <c r="T92" s="3"/>
    </row>
    <row r="93" spans="1:20" ht="15" customHeight="1">
      <c r="B93" s="45"/>
      <c r="C93" s="45"/>
      <c r="D93" s="45"/>
      <c r="E93" s="4"/>
      <c r="F93" s="3"/>
      <c r="G93" s="3"/>
      <c r="H93" s="3"/>
      <c r="I93" s="3"/>
      <c r="J93" s="3"/>
      <c r="K93" s="3"/>
      <c r="L93" s="4"/>
      <c r="M93" s="4"/>
      <c r="N93" s="4"/>
      <c r="O93" s="4"/>
      <c r="P93" s="4"/>
      <c r="Q93" s="4"/>
      <c r="R93" s="123"/>
      <c r="S93" s="123"/>
      <c r="T93" s="4"/>
    </row>
    <row r="94" spans="1:20" ht="10.5" customHeight="1">
      <c r="C94" s="8"/>
    </row>
    <row r="95" spans="1:20" ht="12" customHeight="1">
      <c r="A95" s="45"/>
      <c r="B95" s="45"/>
      <c r="C95" s="45"/>
      <c r="D95" s="4"/>
      <c r="E95" s="3"/>
      <c r="F95" s="3"/>
      <c r="G95" s="3"/>
      <c r="H95" s="3"/>
      <c r="I95" s="3"/>
      <c r="J95" s="3"/>
      <c r="K95" s="4"/>
      <c r="L95" s="4"/>
      <c r="M95" s="123"/>
      <c r="N95" s="123"/>
      <c r="O95" s="4"/>
      <c r="P95" s="3"/>
      <c r="T95"/>
    </row>
    <row r="96" spans="1:20" ht="10.5" customHeight="1">
      <c r="E96" s="5"/>
      <c r="G96" s="49"/>
      <c r="I96" s="49"/>
    </row>
    <row r="97" spans="1:20" ht="279.95" customHeight="1">
      <c r="A97" s="441" t="s">
        <v>37</v>
      </c>
      <c r="B97" s="441"/>
      <c r="C97" s="441"/>
      <c r="D97" s="441"/>
      <c r="E97" s="441"/>
      <c r="F97" s="441"/>
      <c r="G97" s="441"/>
      <c r="H97" s="441"/>
      <c r="I97" s="441"/>
      <c r="J97" s="441"/>
      <c r="K97" s="441"/>
      <c r="L97" s="441"/>
      <c r="M97" s="441"/>
      <c r="N97" s="441"/>
      <c r="O97" s="441"/>
      <c r="P97" s="441"/>
      <c r="Q97" s="441"/>
      <c r="R97" s="441"/>
      <c r="S97" s="441"/>
      <c r="T97" s="441"/>
    </row>
    <row r="98" spans="1:20" ht="9.75" customHeight="1">
      <c r="E98" s="5"/>
    </row>
    <row r="99" spans="1:20" ht="84.95" customHeight="1">
      <c r="A99" s="438" t="s">
        <v>38</v>
      </c>
      <c r="B99" s="438"/>
      <c r="C99" s="438"/>
      <c r="D99" s="438"/>
      <c r="E99" s="438"/>
      <c r="F99" s="438"/>
      <c r="G99" s="438"/>
      <c r="H99" s="438"/>
      <c r="I99" s="438"/>
      <c r="J99" s="438"/>
      <c r="K99" s="438"/>
      <c r="L99" s="438"/>
      <c r="M99" s="438"/>
      <c r="N99" s="438"/>
      <c r="O99" s="438"/>
      <c r="P99" s="438"/>
      <c r="Q99" s="438"/>
      <c r="R99" s="438"/>
      <c r="S99" s="438"/>
      <c r="T99" s="438"/>
    </row>
    <row r="100" spans="1:20" ht="10.5" customHeight="1">
      <c r="B100" s="8"/>
      <c r="E100" s="41"/>
      <c r="G100" s="5"/>
    </row>
    <row r="101" spans="1:20" ht="65.099999999999994" customHeight="1">
      <c r="A101" s="438" t="s">
        <v>39</v>
      </c>
      <c r="B101" s="438"/>
      <c r="C101" s="438"/>
      <c r="D101" s="438"/>
      <c r="E101" s="438"/>
      <c r="F101" s="438"/>
      <c r="G101" s="438"/>
      <c r="H101" s="438"/>
      <c r="I101" s="438"/>
      <c r="J101" s="438"/>
      <c r="K101" s="438"/>
      <c r="L101" s="438"/>
      <c r="M101" s="438"/>
      <c r="N101" s="438"/>
      <c r="O101" s="438"/>
      <c r="P101" s="438"/>
      <c r="Q101" s="438"/>
      <c r="R101" s="438"/>
      <c r="S101" s="438"/>
      <c r="T101" s="438"/>
    </row>
    <row r="102" spans="1:20" ht="10.5" customHeight="1">
      <c r="B102" s="8"/>
      <c r="E102" s="41"/>
      <c r="G102" s="5"/>
    </row>
    <row r="103" spans="1:20" ht="84.95" customHeight="1">
      <c r="A103" s="438" t="s">
        <v>40</v>
      </c>
      <c r="B103" s="438"/>
      <c r="C103" s="438"/>
      <c r="D103" s="438"/>
      <c r="E103" s="438"/>
      <c r="F103" s="438"/>
      <c r="G103" s="438"/>
      <c r="H103" s="438"/>
      <c r="I103" s="438"/>
      <c r="J103" s="438"/>
      <c r="K103" s="438"/>
      <c r="L103" s="438"/>
      <c r="M103" s="438"/>
      <c r="N103" s="438"/>
      <c r="O103" s="438"/>
      <c r="P103" s="438"/>
      <c r="Q103" s="438"/>
      <c r="R103" s="438"/>
      <c r="S103" s="438"/>
      <c r="T103" s="438"/>
    </row>
    <row r="104" spans="1:20" ht="10.5" customHeight="1">
      <c r="E104" s="5"/>
    </row>
    <row r="105" spans="1:20" ht="10.5" customHeight="1">
      <c r="E105" s="5"/>
    </row>
    <row r="106" spans="1:20" ht="10.5" customHeight="1">
      <c r="B106" s="8"/>
      <c r="E106" s="41"/>
      <c r="G106" s="5"/>
    </row>
    <row r="108" spans="1:20" ht="10.5" customHeight="1">
      <c r="H108" s="39"/>
      <c r="P108" s="37"/>
      <c r="Q108" s="38"/>
      <c r="R108" s="39"/>
    </row>
    <row r="109" spans="1:20" ht="10.5" customHeight="1">
      <c r="A109" s="5"/>
      <c r="H109" s="5"/>
      <c r="K109" s="5"/>
      <c r="Q109" s="5"/>
      <c r="R109" s="5"/>
    </row>
    <row r="110" spans="1:20" ht="10.5" customHeight="1">
      <c r="A110" s="5"/>
      <c r="H110" s="5"/>
      <c r="Q110" s="5"/>
      <c r="R110" s="5"/>
    </row>
    <row r="111" spans="1:20" ht="10.5" customHeight="1">
      <c r="A111" s="5"/>
      <c r="B111" s="8"/>
      <c r="E111" s="41"/>
      <c r="H111" s="5"/>
      <c r="Q111" s="5"/>
      <c r="R111" s="5"/>
    </row>
  </sheetData>
  <sheetProtection selectLockedCells="1" selectUnlockedCells="1"/>
  <mergeCells count="115">
    <mergeCell ref="D89:E89"/>
    <mergeCell ref="F89:L89"/>
    <mergeCell ref="M89:P89"/>
    <mergeCell ref="Q89:R89"/>
    <mergeCell ref="A101:T101"/>
    <mergeCell ref="A103:T103"/>
    <mergeCell ref="G92:P92"/>
    <mergeCell ref="Q92:R92"/>
    <mergeCell ref="A97:T97"/>
    <mergeCell ref="A99:T99"/>
    <mergeCell ref="D87:E87"/>
    <mergeCell ref="F87:L87"/>
    <mergeCell ref="M87:P87"/>
    <mergeCell ref="Q87:R87"/>
    <mergeCell ref="D88:E88"/>
    <mergeCell ref="F88:L88"/>
    <mergeCell ref="M88:P88"/>
    <mergeCell ref="Q88:R88"/>
    <mergeCell ref="D85:E85"/>
    <mergeCell ref="F85:L85"/>
    <mergeCell ref="M85:P85"/>
    <mergeCell ref="Q85:R85"/>
    <mergeCell ref="D86:E86"/>
    <mergeCell ref="F86:L86"/>
    <mergeCell ref="M86:P86"/>
    <mergeCell ref="Q86:R86"/>
    <mergeCell ref="D83:E83"/>
    <mergeCell ref="F83:L83"/>
    <mergeCell ref="M83:P83"/>
    <mergeCell ref="Q83:R83"/>
    <mergeCell ref="D84:E84"/>
    <mergeCell ref="F84:L84"/>
    <mergeCell ref="M84:P84"/>
    <mergeCell ref="Q84:R84"/>
    <mergeCell ref="D81:E81"/>
    <mergeCell ref="F81:L81"/>
    <mergeCell ref="M81:P81"/>
    <mergeCell ref="Q81:R81"/>
    <mergeCell ref="D82:E82"/>
    <mergeCell ref="F82:L82"/>
    <mergeCell ref="M82:P82"/>
    <mergeCell ref="Q82:R82"/>
    <mergeCell ref="D78:L78"/>
    <mergeCell ref="Q78:R78"/>
    <mergeCell ref="D80:E80"/>
    <mergeCell ref="F80:L80"/>
    <mergeCell ref="M80:P80"/>
    <mergeCell ref="Q80:R80"/>
    <mergeCell ref="D75:E75"/>
    <mergeCell ref="F75:L75"/>
    <mergeCell ref="M75:P75"/>
    <mergeCell ref="Q75:R75"/>
    <mergeCell ref="D76:E76"/>
    <mergeCell ref="F76:L76"/>
    <mergeCell ref="M76:P76"/>
    <mergeCell ref="Q76:R76"/>
    <mergeCell ref="D73:E73"/>
    <mergeCell ref="F73:L73"/>
    <mergeCell ref="M73:P73"/>
    <mergeCell ref="Q73:R73"/>
    <mergeCell ref="D74:E74"/>
    <mergeCell ref="F74:L74"/>
    <mergeCell ref="M74:P74"/>
    <mergeCell ref="Q74:R74"/>
    <mergeCell ref="D71:E71"/>
    <mergeCell ref="F71:L71"/>
    <mergeCell ref="M71:P71"/>
    <mergeCell ref="Q71:R71"/>
    <mergeCell ref="D72:E72"/>
    <mergeCell ref="F72:L72"/>
    <mergeCell ref="M72:P72"/>
    <mergeCell ref="Q72:R72"/>
    <mergeCell ref="D69:E69"/>
    <mergeCell ref="F69:L69"/>
    <mergeCell ref="M69:P69"/>
    <mergeCell ref="Q69:R69"/>
    <mergeCell ref="D70:E70"/>
    <mergeCell ref="F70:L70"/>
    <mergeCell ref="M70:P70"/>
    <mergeCell ref="Q70:R70"/>
    <mergeCell ref="D67:E67"/>
    <mergeCell ref="F67:L67"/>
    <mergeCell ref="M67:P67"/>
    <mergeCell ref="Q67:R67"/>
    <mergeCell ref="D68:E68"/>
    <mergeCell ref="F68:L68"/>
    <mergeCell ref="M68:P68"/>
    <mergeCell ref="Q68:R68"/>
    <mergeCell ref="A60:T60"/>
    <mergeCell ref="D64:L64"/>
    <mergeCell ref="Q64:R64"/>
    <mergeCell ref="D66:E66"/>
    <mergeCell ref="F66:L66"/>
    <mergeCell ref="M66:P66"/>
    <mergeCell ref="Q66:R66"/>
    <mergeCell ref="D55:K55"/>
    <mergeCell ref="L55:N55"/>
    <mergeCell ref="D56:K56"/>
    <mergeCell ref="L56:N56"/>
    <mergeCell ref="D57:K57"/>
    <mergeCell ref="L57:N57"/>
    <mergeCell ref="A48:T48"/>
    <mergeCell ref="A49:T49"/>
    <mergeCell ref="D53:K53"/>
    <mergeCell ref="L53:N53"/>
    <mergeCell ref="D54:K54"/>
    <mergeCell ref="L54:N54"/>
    <mergeCell ref="G4:Q4"/>
    <mergeCell ref="C5:F5"/>
    <mergeCell ref="A39:T39"/>
    <mergeCell ref="H41:W41"/>
    <mergeCell ref="A1:B5"/>
    <mergeCell ref="C1:F2"/>
    <mergeCell ref="C3:F3"/>
    <mergeCell ref="C4:F4"/>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&amp;6OBRADILA :&amp;7  N. ĐAMIĆ, arh.teh.</oddFooter>
  </headerFooter>
  <rowBreaks count="2" manualBreakCount="2">
    <brk id="42" max="16383" man="1"/>
    <brk id="9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8"/>
  <sheetViews>
    <sheetView view="pageBreakPreview" topLeftCell="A2" zoomScaleNormal="125" workbookViewId="0">
      <selection activeCell="K27" sqref="K27"/>
    </sheetView>
  </sheetViews>
  <sheetFormatPr defaultRowHeight="10.7" customHeight="1"/>
  <cols>
    <col min="1" max="19" width="5.83203125" customWidth="1"/>
    <col min="20" max="20" width="5.83203125" style="5" customWidth="1"/>
    <col min="21" max="25" width="0" hidden="1" customWidth="1"/>
  </cols>
  <sheetData>
    <row r="2" spans="1:20" ht="15.6" customHeight="1">
      <c r="C2" s="8"/>
    </row>
    <row r="3" spans="1:20" ht="15.6" customHeight="1">
      <c r="C3" s="8"/>
    </row>
    <row r="4" spans="1:20" ht="18.75" customHeight="1">
      <c r="A4" s="44" t="s">
        <v>41</v>
      </c>
      <c r="B4" s="47"/>
      <c r="C4" s="47"/>
      <c r="D4" s="47"/>
      <c r="E4" s="47"/>
      <c r="L4" s="5"/>
      <c r="M4" s="5"/>
      <c r="P4" s="5"/>
    </row>
    <row r="5" spans="1:20" ht="18.75" customHeight="1">
      <c r="A5" s="44"/>
      <c r="B5" s="47"/>
      <c r="C5" s="47"/>
      <c r="D5" s="47"/>
      <c r="E5" s="47"/>
      <c r="L5" s="5"/>
      <c r="M5" s="5"/>
      <c r="P5" s="5"/>
    </row>
    <row r="6" spans="1:20" ht="10.7" customHeight="1">
      <c r="A6" s="44"/>
      <c r="B6" s="47"/>
      <c r="C6" s="47"/>
      <c r="D6" s="47"/>
      <c r="E6" s="47"/>
      <c r="L6" s="5"/>
      <c r="M6" s="5"/>
      <c r="P6" s="5"/>
    </row>
    <row r="7" spans="1:20" ht="180" customHeight="1">
      <c r="A7" s="442" t="s">
        <v>42</v>
      </c>
      <c r="B7" s="442"/>
      <c r="C7" s="442"/>
      <c r="D7" s="442"/>
      <c r="E7" s="442"/>
      <c r="F7" s="442"/>
      <c r="G7" s="442"/>
      <c r="H7" s="442"/>
      <c r="I7" s="442"/>
      <c r="J7" s="442"/>
      <c r="K7" s="442"/>
      <c r="L7" s="442"/>
      <c r="M7" s="442"/>
      <c r="N7" s="442"/>
      <c r="O7" s="442"/>
      <c r="P7" s="442"/>
      <c r="Q7" s="442"/>
      <c r="R7" s="442"/>
      <c r="S7" s="442"/>
      <c r="T7" s="442"/>
    </row>
    <row r="8" spans="1:20" ht="180" customHeight="1">
      <c r="A8" s="442" t="s">
        <v>43</v>
      </c>
      <c r="B8" s="442"/>
      <c r="C8" s="442"/>
      <c r="D8" s="442"/>
      <c r="E8" s="442"/>
      <c r="F8" s="442"/>
      <c r="G8" s="442"/>
      <c r="H8" s="442"/>
      <c r="I8" s="442"/>
      <c r="J8" s="442"/>
      <c r="K8" s="442"/>
      <c r="L8" s="442"/>
      <c r="M8" s="442"/>
      <c r="N8" s="442"/>
      <c r="O8" s="442"/>
      <c r="P8" s="442"/>
      <c r="Q8" s="442"/>
      <c r="R8" s="442"/>
      <c r="S8" s="442"/>
      <c r="T8" s="442"/>
    </row>
  </sheetData>
  <sheetProtection selectLockedCells="1" selectUnlockedCells="1"/>
  <mergeCells count="2">
    <mergeCell ref="A7:T7"/>
    <mergeCell ref="A8:T8"/>
  </mergeCells>
  <phoneticPr fontId="0" type="noConversion"/>
  <pageMargins left="0.94513888888888886" right="0.2361111111111111" top="0.31527777777777777" bottom="0.59027777777777779" header="0.51180555555555551" footer="0.51180555555555551"/>
  <pageSetup paperSize="9" firstPageNumber="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9"/>
  <sheetViews>
    <sheetView view="pageBreakPreview" topLeftCell="A79" zoomScaleNormal="125" workbookViewId="0">
      <selection activeCell="AC143" sqref="AC143"/>
    </sheetView>
  </sheetViews>
  <sheetFormatPr defaultRowHeight="10.5" customHeight="1"/>
  <cols>
    <col min="1" max="9" width="5.83203125" customWidth="1"/>
    <col min="10" max="10" width="4.6640625" customWidth="1"/>
    <col min="11" max="11" width="5.33203125" customWidth="1"/>
    <col min="12" max="12" width="5.83203125" customWidth="1"/>
    <col min="13" max="13" width="4.33203125" customWidth="1"/>
    <col min="14" max="19" width="5.83203125" customWidth="1"/>
    <col min="20" max="20" width="5.83203125" style="5" customWidth="1"/>
    <col min="21" max="25" width="0" hidden="1" customWidth="1"/>
  </cols>
  <sheetData>
    <row r="1" spans="1:20" ht="7.5" customHeight="1">
      <c r="A1" s="390"/>
      <c r="B1" s="390"/>
      <c r="C1" s="391" t="s">
        <v>175</v>
      </c>
      <c r="D1" s="391"/>
      <c r="E1" s="391"/>
      <c r="F1" s="391"/>
      <c r="G1" s="11" t="s">
        <v>154</v>
      </c>
      <c r="H1" s="12"/>
      <c r="I1" s="12"/>
      <c r="J1" s="12"/>
      <c r="K1" s="12"/>
      <c r="L1" s="12"/>
      <c r="M1" s="12"/>
      <c r="N1" s="12"/>
      <c r="O1" s="12"/>
      <c r="P1" s="12"/>
      <c r="Q1" s="13"/>
      <c r="R1" s="14" t="s">
        <v>155</v>
      </c>
      <c r="S1" s="12"/>
      <c r="T1" s="15"/>
    </row>
    <row r="2" spans="1:20" ht="9.9499999999999993" customHeight="1">
      <c r="A2" s="390"/>
      <c r="B2" s="390"/>
      <c r="C2" s="391"/>
      <c r="D2" s="391"/>
      <c r="E2" s="391"/>
      <c r="F2" s="391"/>
      <c r="G2" s="16" t="e">
        <f>" "&amp;#REF!&amp;" "&amp;#REF!&amp;" "&amp;#REF!</f>
        <v>#REF!</v>
      </c>
      <c r="K2" s="17"/>
      <c r="Q2" s="18"/>
      <c r="T2" s="19" t="e">
        <f>#REF!&amp;"  - 1"</f>
        <v>#REF!</v>
      </c>
    </row>
    <row r="3" spans="1:20" ht="6" customHeight="1">
      <c r="A3" s="390"/>
      <c r="B3" s="390"/>
      <c r="C3" s="392" t="s">
        <v>176</v>
      </c>
      <c r="D3" s="392"/>
      <c r="E3" s="392"/>
      <c r="F3" s="392"/>
      <c r="G3" s="20" t="s">
        <v>156</v>
      </c>
      <c r="Q3" s="18"/>
      <c r="R3" s="21" t="s">
        <v>157</v>
      </c>
      <c r="T3" s="22"/>
    </row>
    <row r="4" spans="1:20" ht="9.9499999999999993" customHeight="1">
      <c r="A4" s="390"/>
      <c r="B4" s="390"/>
      <c r="C4" s="393" t="s">
        <v>158</v>
      </c>
      <c r="D4" s="393"/>
      <c r="E4" s="393"/>
      <c r="F4" s="393"/>
      <c r="G4" s="387" t="e">
        <f>" "&amp;#REF!&amp;"  "&amp;#REF!</f>
        <v>#REF!</v>
      </c>
      <c r="H4" s="387"/>
      <c r="I4" s="387"/>
      <c r="J4" s="387"/>
      <c r="K4" s="387"/>
      <c r="L4" s="387"/>
      <c r="M4" s="387"/>
      <c r="N4" s="387"/>
      <c r="O4" s="387"/>
      <c r="P4" s="387"/>
      <c r="Q4" s="387"/>
      <c r="T4" s="22"/>
    </row>
    <row r="5" spans="1:20" ht="9.9499999999999993" customHeight="1">
      <c r="A5" s="390"/>
      <c r="B5" s="390"/>
      <c r="C5" s="388" t="s">
        <v>182</v>
      </c>
      <c r="D5" s="388"/>
      <c r="E5" s="388"/>
      <c r="F5" s="388"/>
      <c r="G5" s="23" t="s">
        <v>160</v>
      </c>
      <c r="H5" s="24"/>
      <c r="I5" s="24"/>
      <c r="J5" s="24"/>
      <c r="K5" s="24"/>
      <c r="L5" s="24"/>
      <c r="M5" s="24"/>
      <c r="N5" s="24"/>
      <c r="O5" s="24"/>
      <c r="P5" s="24"/>
      <c r="Q5" s="25"/>
      <c r="R5" s="26" t="s">
        <v>161</v>
      </c>
      <c r="S5" s="24"/>
      <c r="T5" s="27" t="e">
        <f>#REF!</f>
        <v>#REF!</v>
      </c>
    </row>
    <row r="39" spans="1:20" ht="45" customHeight="1">
      <c r="A39" s="427" t="s">
        <v>66</v>
      </c>
      <c r="B39" s="427"/>
      <c r="C39" s="427"/>
      <c r="D39" s="427"/>
      <c r="E39" s="427"/>
      <c r="F39" s="427"/>
      <c r="G39" s="427"/>
      <c r="H39" s="427"/>
      <c r="I39" s="427"/>
      <c r="J39" s="427"/>
      <c r="K39" s="427"/>
      <c r="L39" s="427"/>
      <c r="M39" s="427"/>
      <c r="N39" s="427"/>
      <c r="O39" s="427"/>
      <c r="P39" s="427"/>
      <c r="Q39" s="427"/>
      <c r="R39" s="427"/>
      <c r="S39" s="427"/>
      <c r="T39" s="427"/>
    </row>
    <row r="41" spans="1:20" ht="12" customHeight="1">
      <c r="A41" s="56"/>
      <c r="B41" s="119"/>
      <c r="C41" s="28"/>
    </row>
    <row r="42" spans="1:20" s="141" customFormat="1" ht="15" customHeight="1">
      <c r="A42" s="443" t="s">
        <v>67</v>
      </c>
      <c r="B42" s="443"/>
      <c r="C42" s="443"/>
      <c r="D42" s="443"/>
      <c r="E42" s="443"/>
      <c r="F42" s="443"/>
      <c r="G42" s="443"/>
      <c r="H42" s="443"/>
      <c r="I42" s="443"/>
      <c r="J42" s="443"/>
      <c r="K42" s="443"/>
      <c r="L42" s="443"/>
      <c r="M42" s="443"/>
      <c r="N42" s="443"/>
      <c r="O42" s="443"/>
      <c r="P42" s="443"/>
      <c r="Q42" s="443"/>
      <c r="R42" s="443"/>
      <c r="S42" s="443"/>
      <c r="T42" s="443"/>
    </row>
    <row r="43" spans="1:20" ht="6" customHeight="1">
      <c r="B43" s="3"/>
      <c r="L43" s="49"/>
    </row>
    <row r="44" spans="1:20" ht="12.75" hidden="1" customHeight="1">
      <c r="A44" s="45"/>
      <c r="B44" s="45"/>
      <c r="C44" s="45"/>
      <c r="D44" s="444" t="s">
        <v>47</v>
      </c>
      <c r="E44" s="444"/>
      <c r="F44" s="444"/>
      <c r="G44" s="444"/>
      <c r="H44" s="444"/>
      <c r="I44" s="444"/>
      <c r="J44" s="444"/>
      <c r="K44" s="444"/>
      <c r="L44" s="444"/>
      <c r="M44" s="137"/>
      <c r="N44" s="137"/>
      <c r="O44" s="138" t="s">
        <v>48</v>
      </c>
      <c r="P44" s="137"/>
      <c r="Q44" s="445" t="s">
        <v>49</v>
      </c>
      <c r="R44" s="445"/>
      <c r="S44" s="138" t="s">
        <v>50</v>
      </c>
      <c r="T44"/>
    </row>
    <row r="45" spans="1:20" ht="12.75" hidden="1" customHeight="1">
      <c r="A45" s="45"/>
      <c r="B45" s="45"/>
      <c r="C45" s="45"/>
      <c r="D45" s="4"/>
      <c r="E45" s="3"/>
      <c r="F45" s="3"/>
      <c r="G45" s="3"/>
      <c r="H45" s="3"/>
      <c r="I45" s="3"/>
      <c r="J45" s="3"/>
      <c r="K45" s="4"/>
      <c r="L45" s="4"/>
      <c r="M45" s="4"/>
      <c r="N45" s="4"/>
      <c r="O45" s="4"/>
      <c r="P45" s="4"/>
      <c r="Q45" s="123"/>
      <c r="R45" s="123"/>
      <c r="S45" s="4"/>
      <c r="T45"/>
    </row>
    <row r="46" spans="1:20" ht="12.75" hidden="1" customHeight="1">
      <c r="A46" s="45"/>
      <c r="B46" s="45"/>
      <c r="C46" s="45"/>
      <c r="D46" s="432">
        <v>1</v>
      </c>
      <c r="E46" s="432"/>
      <c r="F46" s="59" t="s">
        <v>51</v>
      </c>
      <c r="G46" s="59"/>
      <c r="H46" s="59"/>
      <c r="I46" s="59"/>
      <c r="J46" s="59"/>
      <c r="K46" s="59"/>
      <c r="L46" s="59"/>
      <c r="N46" s="432" t="s">
        <v>52</v>
      </c>
      <c r="O46" s="432"/>
      <c r="P46" s="432"/>
      <c r="Q46" s="434"/>
      <c r="R46" s="434"/>
      <c r="S46" s="4" t="s">
        <v>7</v>
      </c>
      <c r="T46"/>
    </row>
    <row r="47" spans="1:20" ht="12.75" hidden="1" customHeight="1">
      <c r="A47" s="45"/>
      <c r="B47" s="45"/>
      <c r="C47" s="45"/>
      <c r="D47" s="432">
        <v>2</v>
      </c>
      <c r="E47" s="432"/>
      <c r="F47" s="59" t="s">
        <v>53</v>
      </c>
      <c r="G47" s="59"/>
      <c r="H47" s="59"/>
      <c r="I47" s="59"/>
      <c r="J47" s="59"/>
      <c r="K47" s="59"/>
      <c r="L47" s="59"/>
      <c r="N47" s="432" t="s">
        <v>23</v>
      </c>
      <c r="O47" s="432"/>
      <c r="P47" s="432"/>
      <c r="Q47" s="434"/>
      <c r="R47" s="434"/>
      <c r="S47" s="4" t="s">
        <v>7</v>
      </c>
      <c r="T47"/>
    </row>
    <row r="48" spans="1:20" ht="12.75" hidden="1" customHeight="1">
      <c r="A48" s="135"/>
      <c r="B48" s="135"/>
      <c r="C48" s="135"/>
      <c r="D48" s="4"/>
      <c r="E48" s="4"/>
      <c r="F48" s="4"/>
      <c r="G48" s="32"/>
      <c r="H48" s="28"/>
      <c r="I48" s="32"/>
      <c r="J48" s="32"/>
      <c r="K48" s="32"/>
      <c r="L48" s="32"/>
      <c r="M48" s="4"/>
      <c r="N48" s="4"/>
      <c r="O48" s="4"/>
      <c r="P48" s="4"/>
      <c r="Q48" s="33"/>
      <c r="R48" s="33"/>
      <c r="S48" s="32"/>
      <c r="T48" s="3"/>
    </row>
    <row r="49" spans="1:20" ht="12.75" hidden="1" customHeight="1">
      <c r="A49" s="135"/>
      <c r="B49" s="135"/>
      <c r="C49" s="135"/>
      <c r="D49" s="4"/>
      <c r="E49" s="4"/>
      <c r="F49" s="4"/>
      <c r="G49" s="439" t="s">
        <v>54</v>
      </c>
      <c r="H49" s="439"/>
      <c r="I49" s="439"/>
      <c r="J49" s="439"/>
      <c r="K49" s="439"/>
      <c r="L49" s="439"/>
      <c r="M49" s="439"/>
      <c r="N49" s="439"/>
      <c r="O49" s="439"/>
      <c r="P49" s="439"/>
      <c r="Q49" s="440">
        <f>SUM(Q35:R48)</f>
        <v>0</v>
      </c>
      <c r="R49" s="440"/>
      <c r="S49" s="136" t="s">
        <v>14</v>
      </c>
      <c r="T49" s="3"/>
    </row>
    <row r="50" spans="1:20" ht="15" customHeight="1">
      <c r="A50" s="135"/>
      <c r="B50" s="135"/>
      <c r="C50" s="135"/>
      <c r="D50" s="4"/>
      <c r="E50" s="4"/>
      <c r="F50" s="4"/>
      <c r="T50" s="3"/>
    </row>
    <row r="51" spans="1:20" ht="12" customHeight="1">
      <c r="A51" s="429" t="s">
        <v>45</v>
      </c>
      <c r="B51" s="429"/>
      <c r="C51" s="429"/>
      <c r="D51" s="429"/>
      <c r="E51" s="429"/>
      <c r="F51" s="429"/>
      <c r="G51" s="429"/>
      <c r="H51" s="429"/>
      <c r="I51" s="429"/>
      <c r="J51" s="429"/>
      <c r="K51" s="429"/>
      <c r="L51" s="429"/>
      <c r="M51" s="429"/>
      <c r="N51" s="429"/>
      <c r="O51" s="429"/>
      <c r="P51" s="429"/>
      <c r="Q51" s="429"/>
      <c r="R51" s="429"/>
      <c r="S51" s="429"/>
      <c r="T51" s="429"/>
    </row>
    <row r="52" spans="1:20" ht="12" customHeight="1">
      <c r="A52" s="60"/>
      <c r="B52" s="60"/>
      <c r="C52" s="60"/>
      <c r="D52" s="60"/>
      <c r="E52" s="60"/>
      <c r="F52" s="60"/>
      <c r="G52" s="60"/>
      <c r="H52" s="60"/>
      <c r="I52" s="60"/>
      <c r="J52" s="60"/>
      <c r="K52" s="60"/>
      <c r="L52" s="60"/>
      <c r="M52" s="60"/>
      <c r="N52" s="60"/>
      <c r="O52" s="60"/>
      <c r="P52" s="60"/>
      <c r="Q52" s="60"/>
      <c r="R52" s="60"/>
      <c r="S52" s="60"/>
      <c r="T52" s="60"/>
    </row>
    <row r="53" spans="1:20" ht="12" customHeight="1">
      <c r="A53" s="60" t="s">
        <v>46</v>
      </c>
      <c r="B53" s="60"/>
      <c r="C53" s="60"/>
      <c r="D53" s="60"/>
      <c r="E53" s="60"/>
      <c r="F53" s="60"/>
      <c r="G53" s="60"/>
      <c r="H53" s="60"/>
      <c r="I53" s="60"/>
      <c r="J53" s="60"/>
      <c r="K53" s="60"/>
      <c r="L53" s="60"/>
      <c r="M53" s="60"/>
      <c r="N53" s="60"/>
      <c r="O53" s="60"/>
      <c r="P53" s="60"/>
      <c r="Q53" s="60"/>
      <c r="R53" s="60"/>
      <c r="S53" s="60"/>
      <c r="T53" s="60"/>
    </row>
    <row r="54" spans="1:20" ht="10.5" customHeight="1">
      <c r="C54" s="8"/>
    </row>
    <row r="55" spans="1:20" ht="12.75" hidden="1" customHeight="1">
      <c r="C55" s="8"/>
    </row>
    <row r="56" spans="1:20" ht="12.75" hidden="1" customHeight="1">
      <c r="A56" s="45"/>
      <c r="B56" s="45"/>
      <c r="C56" s="45"/>
      <c r="D56" s="444" t="s">
        <v>47</v>
      </c>
      <c r="E56" s="444"/>
      <c r="F56" s="444"/>
      <c r="G56" s="444"/>
      <c r="H56" s="444"/>
      <c r="I56" s="444"/>
      <c r="J56" s="444"/>
      <c r="K56" s="444"/>
      <c r="L56" s="444"/>
      <c r="M56" s="137"/>
      <c r="N56" s="137"/>
      <c r="O56" s="138" t="s">
        <v>48</v>
      </c>
      <c r="P56" s="137"/>
      <c r="Q56" s="445" t="s">
        <v>49</v>
      </c>
      <c r="R56" s="445"/>
      <c r="S56" s="138" t="s">
        <v>50</v>
      </c>
      <c r="T56"/>
    </row>
    <row r="57" spans="1:20" ht="12.75" hidden="1" customHeight="1">
      <c r="A57" s="45"/>
      <c r="B57" s="45"/>
      <c r="C57" s="45"/>
      <c r="D57" s="4"/>
      <c r="E57" s="3"/>
      <c r="F57" s="3"/>
      <c r="G57" s="3"/>
      <c r="H57" s="3"/>
      <c r="I57" s="3"/>
      <c r="J57" s="3"/>
      <c r="K57" s="4"/>
      <c r="L57" s="4"/>
      <c r="M57" s="4"/>
      <c r="N57" s="4"/>
      <c r="O57" s="4"/>
      <c r="P57" s="4"/>
      <c r="Q57" s="123"/>
      <c r="R57" s="123"/>
      <c r="S57" s="4"/>
      <c r="T57"/>
    </row>
    <row r="58" spans="1:20" ht="12.75" hidden="1" customHeight="1">
      <c r="A58" s="45"/>
      <c r="B58" s="45"/>
      <c r="C58" s="45"/>
      <c r="D58" s="432">
        <v>1</v>
      </c>
      <c r="E58" s="432"/>
      <c r="F58" s="59" t="s">
        <v>51</v>
      </c>
      <c r="G58" s="59"/>
      <c r="H58" s="59"/>
      <c r="I58" s="59"/>
      <c r="J58" s="59"/>
      <c r="K58" s="59"/>
      <c r="L58" s="59"/>
      <c r="N58" s="432" t="s">
        <v>52</v>
      </c>
      <c r="O58" s="432"/>
      <c r="P58" s="432"/>
      <c r="Q58" s="434"/>
      <c r="R58" s="434"/>
      <c r="S58" s="4" t="s">
        <v>7</v>
      </c>
      <c r="T58"/>
    </row>
    <row r="59" spans="1:20" ht="12.75" hidden="1" customHeight="1">
      <c r="A59" s="45"/>
      <c r="B59" s="45"/>
      <c r="C59" s="45"/>
      <c r="D59" s="432">
        <v>2</v>
      </c>
      <c r="E59" s="432"/>
      <c r="F59" s="59" t="s">
        <v>53</v>
      </c>
      <c r="G59" s="59"/>
      <c r="H59" s="59"/>
      <c r="I59" s="59"/>
      <c r="J59" s="59"/>
      <c r="K59" s="59"/>
      <c r="L59" s="59"/>
      <c r="N59" s="432" t="s">
        <v>23</v>
      </c>
      <c r="O59" s="432"/>
      <c r="P59" s="432"/>
      <c r="Q59" s="434"/>
      <c r="R59" s="434"/>
      <c r="S59" s="4" t="s">
        <v>7</v>
      </c>
      <c r="T59"/>
    </row>
    <row r="60" spans="1:20" ht="12.75" hidden="1" customHeight="1">
      <c r="A60" s="135"/>
      <c r="B60" s="135"/>
      <c r="C60" s="135"/>
      <c r="D60" s="4"/>
      <c r="E60" s="4"/>
      <c r="F60" s="4"/>
      <c r="G60" s="32"/>
      <c r="H60" s="28"/>
      <c r="I60" s="32"/>
      <c r="J60" s="32"/>
      <c r="K60" s="32"/>
      <c r="L60" s="32"/>
      <c r="M60" s="4"/>
      <c r="N60" s="4"/>
      <c r="O60" s="4"/>
      <c r="P60" s="4"/>
      <c r="Q60" s="33"/>
      <c r="R60" s="33"/>
      <c r="S60" s="32"/>
      <c r="T60" s="3"/>
    </row>
    <row r="61" spans="1:20" ht="12.75" hidden="1" customHeight="1">
      <c r="A61" s="135"/>
      <c r="B61" s="135"/>
      <c r="C61" s="135"/>
      <c r="D61" s="4"/>
      <c r="E61" s="4"/>
      <c r="F61" s="4"/>
      <c r="G61" s="439" t="s">
        <v>54</v>
      </c>
      <c r="H61" s="439"/>
      <c r="I61" s="439"/>
      <c r="J61" s="439"/>
      <c r="K61" s="439"/>
      <c r="L61" s="439"/>
      <c r="M61" s="439"/>
      <c r="N61" s="439"/>
      <c r="O61" s="439"/>
      <c r="P61" s="439"/>
      <c r="Q61" s="440">
        <f>SUM(Q45:R60)</f>
        <v>0</v>
      </c>
      <c r="R61" s="440"/>
      <c r="S61" s="136" t="s">
        <v>14</v>
      </c>
      <c r="T61" s="3"/>
    </row>
    <row r="62" spans="1:20" ht="12.75" hidden="1" customHeight="1">
      <c r="S62" s="5"/>
      <c r="T62"/>
    </row>
    <row r="63" spans="1:20" ht="12.75" hidden="1" customHeight="1">
      <c r="C63" s="8"/>
    </row>
    <row r="64" spans="1:20" ht="14.25" customHeight="1">
      <c r="A64" s="45"/>
      <c r="B64" s="45"/>
      <c r="C64" s="45"/>
      <c r="D64" s="444" t="s">
        <v>47</v>
      </c>
      <c r="E64" s="444"/>
      <c r="F64" s="444"/>
      <c r="G64" s="444"/>
      <c r="H64" s="444"/>
      <c r="I64" s="444"/>
      <c r="J64" s="444"/>
      <c r="K64" s="444"/>
      <c r="L64" s="444"/>
      <c r="M64" s="137"/>
      <c r="N64" s="137"/>
      <c r="O64" s="138" t="s">
        <v>48</v>
      </c>
      <c r="P64" s="137"/>
      <c r="Q64" s="445" t="s">
        <v>49</v>
      </c>
      <c r="R64" s="445"/>
      <c r="S64" s="138" t="s">
        <v>50</v>
      </c>
      <c r="T64"/>
    </row>
    <row r="65" spans="1:20" ht="9" customHeight="1">
      <c r="A65" s="45"/>
      <c r="B65" s="45"/>
      <c r="C65" s="45"/>
      <c r="D65" s="4"/>
      <c r="E65" s="3"/>
      <c r="F65" s="3"/>
      <c r="G65" s="3"/>
      <c r="H65" s="3"/>
      <c r="I65" s="3"/>
      <c r="J65" s="3"/>
      <c r="K65" s="4"/>
      <c r="L65" s="4"/>
      <c r="M65" s="4"/>
      <c r="N65" s="4"/>
      <c r="O65" s="4"/>
      <c r="P65" s="4"/>
      <c r="Q65" s="123"/>
      <c r="R65" s="123"/>
      <c r="S65" s="4"/>
      <c r="T65"/>
    </row>
    <row r="66" spans="1:20" ht="12.95" customHeight="1">
      <c r="A66" s="45"/>
      <c r="B66" s="45"/>
      <c r="C66" s="45"/>
      <c r="D66" s="432">
        <v>1</v>
      </c>
      <c r="E66" s="432"/>
      <c r="F66" s="59" t="s">
        <v>68</v>
      </c>
      <c r="G66" s="59"/>
      <c r="H66" s="59"/>
      <c r="I66" s="59"/>
      <c r="J66" s="59"/>
      <c r="K66" s="59" t="s">
        <v>69</v>
      </c>
      <c r="N66" s="432" t="s">
        <v>55</v>
      </c>
      <c r="O66" s="432"/>
      <c r="P66" s="432"/>
      <c r="Q66" s="434">
        <v>3</v>
      </c>
      <c r="R66" s="434"/>
      <c r="S66" s="4" t="s">
        <v>7</v>
      </c>
      <c r="T66"/>
    </row>
    <row r="67" spans="1:20" ht="12.95" customHeight="1">
      <c r="A67" s="45"/>
      <c r="B67" s="45"/>
      <c r="C67" s="45"/>
      <c r="D67" s="432">
        <v>2</v>
      </c>
      <c r="E67" s="432"/>
      <c r="F67" s="59" t="s">
        <v>56</v>
      </c>
      <c r="G67" s="59"/>
      <c r="H67" s="59"/>
      <c r="I67" s="59"/>
      <c r="J67" s="59"/>
      <c r="K67" s="59"/>
      <c r="L67" s="59"/>
      <c r="N67" s="432" t="s">
        <v>55</v>
      </c>
      <c r="O67" s="432"/>
      <c r="P67" s="432"/>
      <c r="Q67" s="434">
        <v>4.8</v>
      </c>
      <c r="R67" s="434"/>
      <c r="S67" s="4" t="s">
        <v>7</v>
      </c>
      <c r="T67"/>
    </row>
    <row r="68" spans="1:20" ht="12.95" customHeight="1">
      <c r="A68" s="45"/>
      <c r="B68" s="45"/>
      <c r="C68" s="45"/>
      <c r="D68" s="432">
        <v>3</v>
      </c>
      <c r="E68" s="432"/>
      <c r="F68" s="59" t="s">
        <v>70</v>
      </c>
      <c r="G68" s="59"/>
      <c r="H68" s="59"/>
      <c r="I68" s="59"/>
      <c r="J68" s="59"/>
      <c r="K68" s="59"/>
      <c r="L68" s="59"/>
      <c r="N68" s="432" t="s">
        <v>16</v>
      </c>
      <c r="O68" s="432"/>
      <c r="P68" s="432"/>
      <c r="Q68" s="434">
        <v>170</v>
      </c>
      <c r="R68" s="434"/>
      <c r="S68" s="4" t="s">
        <v>7</v>
      </c>
      <c r="T68"/>
    </row>
    <row r="69" spans="1:20" ht="12.95" customHeight="1">
      <c r="A69" s="45"/>
      <c r="B69" s="45"/>
      <c r="C69" s="45"/>
      <c r="D69" s="432">
        <v>4</v>
      </c>
      <c r="E69" s="432"/>
      <c r="F69" s="59" t="s">
        <v>65</v>
      </c>
      <c r="G69" s="59"/>
      <c r="H69" s="59"/>
      <c r="I69" s="59"/>
      <c r="J69" s="59"/>
      <c r="K69" s="59"/>
      <c r="L69" s="59"/>
      <c r="N69" s="432" t="s">
        <v>16</v>
      </c>
      <c r="O69" s="432"/>
      <c r="P69" s="432"/>
      <c r="Q69" s="434">
        <v>2.2999999999999998</v>
      </c>
      <c r="R69" s="434"/>
      <c r="S69" s="4" t="s">
        <v>7</v>
      </c>
      <c r="T69"/>
    </row>
    <row r="70" spans="1:20" ht="12.95" customHeight="1">
      <c r="A70" s="45"/>
      <c r="B70" s="45"/>
      <c r="C70" s="45"/>
      <c r="D70" s="432">
        <v>5</v>
      </c>
      <c r="E70" s="432"/>
      <c r="F70" s="59" t="s">
        <v>61</v>
      </c>
      <c r="G70" s="59"/>
      <c r="H70" s="59"/>
      <c r="I70" s="59"/>
      <c r="J70" s="59"/>
      <c r="K70" s="59"/>
      <c r="L70" s="59"/>
      <c r="N70" s="446" t="s">
        <v>25</v>
      </c>
      <c r="O70" s="446"/>
      <c r="P70" s="446"/>
      <c r="Q70" s="434">
        <v>17.399999999999999</v>
      </c>
      <c r="R70" s="434"/>
      <c r="S70" s="4" t="s">
        <v>7</v>
      </c>
      <c r="T70"/>
    </row>
    <row r="71" spans="1:20" ht="12.95" customHeight="1">
      <c r="A71" s="45"/>
      <c r="B71" s="45"/>
      <c r="C71" s="45"/>
      <c r="D71" s="432">
        <v>6</v>
      </c>
      <c r="E71" s="432"/>
      <c r="F71" s="59" t="s">
        <v>57</v>
      </c>
      <c r="G71" s="59"/>
      <c r="H71" s="59"/>
      <c r="I71" s="59"/>
      <c r="J71" s="59"/>
      <c r="K71" s="59"/>
      <c r="L71" s="59"/>
      <c r="N71" s="432" t="s">
        <v>16</v>
      </c>
      <c r="O71" s="432"/>
      <c r="P71" s="432"/>
      <c r="Q71" s="434">
        <v>5.55</v>
      </c>
      <c r="R71" s="434"/>
      <c r="S71" s="4" t="s">
        <v>7</v>
      </c>
      <c r="T71"/>
    </row>
    <row r="72" spans="1:20" ht="12.95" customHeight="1">
      <c r="A72" s="45"/>
      <c r="B72" s="45"/>
      <c r="C72" s="45"/>
      <c r="D72" s="432">
        <v>7</v>
      </c>
      <c r="E72" s="432"/>
      <c r="F72" s="59" t="s">
        <v>71</v>
      </c>
      <c r="G72" s="59"/>
      <c r="H72" s="59"/>
      <c r="I72" s="59"/>
      <c r="J72" s="59"/>
      <c r="K72" s="59"/>
      <c r="L72" s="59"/>
      <c r="N72" s="432" t="s">
        <v>16</v>
      </c>
      <c r="O72" s="432"/>
      <c r="P72" s="432"/>
      <c r="Q72" s="434">
        <v>5.9</v>
      </c>
      <c r="R72" s="434"/>
      <c r="S72" s="4" t="s">
        <v>7</v>
      </c>
      <c r="T72"/>
    </row>
    <row r="73" spans="1:20" ht="12.95" customHeight="1">
      <c r="A73" s="45"/>
      <c r="B73" s="45"/>
      <c r="C73" s="45"/>
      <c r="D73" s="432">
        <v>8</v>
      </c>
      <c r="E73" s="432"/>
      <c r="F73" s="59" t="s">
        <v>72</v>
      </c>
      <c r="G73" s="59"/>
      <c r="H73" s="59"/>
      <c r="I73" s="59"/>
      <c r="J73" s="59"/>
      <c r="K73" s="59"/>
      <c r="L73" s="59"/>
      <c r="N73" s="4"/>
      <c r="O73" s="4" t="s">
        <v>16</v>
      </c>
      <c r="P73" s="4"/>
      <c r="Q73" s="434">
        <v>5.9</v>
      </c>
      <c r="R73" s="434"/>
      <c r="S73" s="4" t="s">
        <v>7</v>
      </c>
      <c r="T73"/>
    </row>
    <row r="74" spans="1:20" ht="12.95" customHeight="1">
      <c r="A74" s="45"/>
      <c r="B74" s="45"/>
      <c r="C74" s="45"/>
      <c r="D74" s="432">
        <v>9</v>
      </c>
      <c r="E74" s="432"/>
      <c r="F74" s="59" t="s">
        <v>73</v>
      </c>
      <c r="G74" s="59"/>
      <c r="H74" s="59"/>
      <c r="I74" s="59"/>
      <c r="J74" s="59"/>
      <c r="K74" s="59"/>
      <c r="L74" s="59"/>
      <c r="N74" s="4"/>
      <c r="O74" s="4" t="s">
        <v>16</v>
      </c>
      <c r="P74" s="4"/>
      <c r="Q74" s="434">
        <v>12.5</v>
      </c>
      <c r="R74" s="434"/>
      <c r="S74" s="4" t="s">
        <v>7</v>
      </c>
      <c r="T74"/>
    </row>
    <row r="75" spans="1:20" ht="12.95" customHeight="1">
      <c r="A75" s="45"/>
      <c r="B75" s="45"/>
      <c r="C75" s="45"/>
      <c r="D75" s="432">
        <v>10</v>
      </c>
      <c r="E75" s="432"/>
      <c r="F75" s="59" t="s">
        <v>57</v>
      </c>
      <c r="G75" s="59"/>
      <c r="H75" s="59"/>
      <c r="I75" s="59"/>
      <c r="J75" s="59"/>
      <c r="K75" s="59"/>
      <c r="L75" s="59"/>
      <c r="N75" s="432" t="s">
        <v>16</v>
      </c>
      <c r="O75" s="432"/>
      <c r="P75" s="432"/>
      <c r="Q75" s="434">
        <v>4.4800000000000004</v>
      </c>
      <c r="R75" s="434"/>
      <c r="S75" s="4" t="s">
        <v>7</v>
      </c>
      <c r="T75"/>
    </row>
    <row r="76" spans="1:20" ht="12.95" customHeight="1">
      <c r="A76" s="45"/>
      <c r="B76" s="45"/>
      <c r="C76" s="45"/>
      <c r="D76" s="432">
        <v>11</v>
      </c>
      <c r="E76" s="432"/>
      <c r="F76" s="59" t="s">
        <v>51</v>
      </c>
      <c r="G76" s="59"/>
      <c r="H76" s="59"/>
      <c r="I76" s="59"/>
      <c r="J76" s="59"/>
      <c r="K76" s="59"/>
      <c r="L76" s="59"/>
      <c r="N76" s="432" t="s">
        <v>52</v>
      </c>
      <c r="O76" s="432"/>
      <c r="P76" s="432"/>
      <c r="Q76" s="434">
        <v>742</v>
      </c>
      <c r="R76" s="434"/>
      <c r="S76" s="4" t="s">
        <v>7</v>
      </c>
      <c r="T76"/>
    </row>
    <row r="77" spans="1:20" ht="9.9499999999999993" customHeight="1">
      <c r="A77" s="45"/>
      <c r="B77" s="45"/>
      <c r="C77" s="45"/>
      <c r="D77" s="4"/>
      <c r="E77" s="3"/>
      <c r="F77" s="3"/>
      <c r="G77" s="3"/>
      <c r="H77" s="3"/>
      <c r="I77" s="3"/>
      <c r="J77" s="3"/>
      <c r="K77" s="4"/>
      <c r="L77" s="4"/>
      <c r="M77" s="4"/>
      <c r="N77" s="4"/>
      <c r="O77" s="4"/>
      <c r="P77" s="4"/>
      <c r="Q77" s="123"/>
      <c r="R77" s="123"/>
      <c r="S77" s="4"/>
      <c r="T77" s="3"/>
    </row>
    <row r="78" spans="1:20" ht="15" customHeight="1">
      <c r="A78" s="135"/>
      <c r="B78" s="135"/>
      <c r="C78" s="135"/>
      <c r="D78" s="139"/>
      <c r="E78" s="139"/>
      <c r="F78" s="139"/>
      <c r="G78" s="439" t="s">
        <v>58</v>
      </c>
      <c r="H78" s="439"/>
      <c r="I78" s="439"/>
      <c r="J78" s="439"/>
      <c r="K78" s="439"/>
      <c r="L78" s="439"/>
      <c r="M78" s="439"/>
      <c r="N78" s="439"/>
      <c r="O78" s="439"/>
      <c r="P78" s="439"/>
      <c r="Q78" s="440">
        <f>SUM(Q66:R77)</f>
        <v>973.83</v>
      </c>
      <c r="R78" s="440"/>
      <c r="S78" s="136" t="s">
        <v>14</v>
      </c>
      <c r="T78" s="3"/>
    </row>
    <row r="79" spans="1:20" ht="15" customHeight="1">
      <c r="A79" s="135"/>
      <c r="B79" s="135"/>
      <c r="C79" s="135"/>
      <c r="D79" s="139"/>
      <c r="E79" s="139"/>
      <c r="F79" s="139"/>
      <c r="G79" s="439" t="s">
        <v>59</v>
      </c>
      <c r="H79" s="439"/>
      <c r="I79" s="439"/>
      <c r="J79" s="439"/>
      <c r="K79" s="439"/>
      <c r="L79" s="439"/>
      <c r="M79" s="439"/>
      <c r="N79" s="439"/>
      <c r="O79" s="439"/>
      <c r="P79" s="439"/>
      <c r="Q79" s="440">
        <v>1012</v>
      </c>
      <c r="R79" s="440"/>
      <c r="S79" s="136" t="s">
        <v>14</v>
      </c>
      <c r="T79" s="3"/>
    </row>
    <row r="80" spans="1:20" ht="9" customHeight="1">
      <c r="B80" s="3"/>
      <c r="C80" s="46"/>
      <c r="D80" s="46"/>
      <c r="H80" s="45"/>
    </row>
    <row r="81" spans="1:20" ht="12.6" customHeight="1">
      <c r="A81" s="60" t="s">
        <v>60</v>
      </c>
      <c r="B81" s="3"/>
      <c r="C81" s="46"/>
      <c r="D81" s="46"/>
      <c r="H81" s="45"/>
    </row>
    <row r="82" spans="1:20" ht="9" customHeight="1">
      <c r="C82" s="8"/>
    </row>
    <row r="83" spans="1:20" ht="14.25" customHeight="1">
      <c r="A83" s="45"/>
      <c r="B83" s="45"/>
      <c r="C83" s="45"/>
      <c r="D83" s="444" t="s">
        <v>47</v>
      </c>
      <c r="E83" s="444"/>
      <c r="F83" s="444"/>
      <c r="G83" s="444"/>
      <c r="H83" s="444"/>
      <c r="I83" s="444"/>
      <c r="J83" s="444"/>
      <c r="K83" s="444"/>
      <c r="L83" s="444"/>
      <c r="M83" s="137"/>
      <c r="N83" s="137"/>
      <c r="O83" s="138" t="s">
        <v>48</v>
      </c>
      <c r="P83" s="137"/>
      <c r="Q83" s="445" t="s">
        <v>49</v>
      </c>
      <c r="R83" s="445"/>
      <c r="S83" s="138" t="s">
        <v>50</v>
      </c>
      <c r="T83"/>
    </row>
    <row r="84" spans="1:20" ht="7.5" customHeight="1">
      <c r="A84" s="45"/>
      <c r="B84" s="45"/>
      <c r="C84" s="45"/>
      <c r="D84" s="4"/>
      <c r="E84" s="3"/>
      <c r="F84" s="3"/>
      <c r="G84" s="3"/>
      <c r="H84" s="3"/>
      <c r="I84" s="3"/>
      <c r="J84" s="3"/>
      <c r="K84" s="4"/>
      <c r="L84" s="4"/>
      <c r="M84" s="4"/>
      <c r="N84" s="4"/>
      <c r="O84" s="4"/>
      <c r="P84" s="4"/>
      <c r="Q84" s="123"/>
      <c r="R84" s="123"/>
      <c r="S84" s="4"/>
      <c r="T84"/>
    </row>
    <row r="85" spans="1:20" ht="12.95" customHeight="1">
      <c r="A85" s="45"/>
      <c r="B85" s="45"/>
      <c r="C85" s="45"/>
      <c r="D85" s="432">
        <v>12</v>
      </c>
      <c r="E85" s="432"/>
      <c r="F85" s="59" t="s">
        <v>29</v>
      </c>
      <c r="G85" s="59"/>
      <c r="H85" s="59"/>
      <c r="I85" s="59"/>
      <c r="J85" s="59"/>
      <c r="K85" s="59"/>
      <c r="L85" s="59"/>
      <c r="N85" s="446" t="s">
        <v>55</v>
      </c>
      <c r="O85" s="446"/>
      <c r="P85" s="446"/>
      <c r="Q85" s="434">
        <v>13</v>
      </c>
      <c r="R85" s="434"/>
      <c r="S85" s="4" t="s">
        <v>7</v>
      </c>
      <c r="T85"/>
    </row>
    <row r="86" spans="1:20" ht="12.95" customHeight="1">
      <c r="A86" s="45"/>
      <c r="B86" s="45"/>
      <c r="C86" s="45"/>
      <c r="D86" s="432">
        <v>13</v>
      </c>
      <c r="E86" s="432"/>
      <c r="F86" s="59" t="s">
        <v>74</v>
      </c>
      <c r="G86" s="59"/>
      <c r="H86" s="59"/>
      <c r="I86" s="59"/>
      <c r="J86" s="59"/>
      <c r="K86" s="59"/>
      <c r="L86" s="59"/>
      <c r="N86" s="446" t="s">
        <v>55</v>
      </c>
      <c r="O86" s="446"/>
      <c r="P86" s="446"/>
      <c r="Q86" s="434">
        <v>203</v>
      </c>
      <c r="R86" s="434"/>
      <c r="S86" s="4" t="s">
        <v>7</v>
      </c>
      <c r="T86"/>
    </row>
    <row r="87" spans="1:20" ht="12.95" customHeight="1">
      <c r="A87" s="45"/>
      <c r="B87" s="45"/>
      <c r="C87" s="45"/>
      <c r="D87" s="432">
        <v>14</v>
      </c>
      <c r="E87" s="432"/>
      <c r="F87" s="59" t="s">
        <v>61</v>
      </c>
      <c r="G87" s="59"/>
      <c r="H87" s="59"/>
      <c r="I87" s="59"/>
      <c r="J87" s="59"/>
      <c r="K87" s="59"/>
      <c r="L87" s="59"/>
      <c r="N87" s="432" t="s">
        <v>16</v>
      </c>
      <c r="O87" s="432"/>
      <c r="P87" s="432"/>
      <c r="Q87" s="434">
        <v>26</v>
      </c>
      <c r="R87" s="434"/>
      <c r="S87" s="4" t="s">
        <v>7</v>
      </c>
      <c r="T87"/>
    </row>
    <row r="88" spans="1:20" ht="9.9499999999999993" customHeight="1">
      <c r="A88" s="135"/>
      <c r="B88" s="135"/>
      <c r="C88" s="135"/>
      <c r="D88" s="4"/>
      <c r="E88" s="4"/>
      <c r="F88" s="4"/>
      <c r="G88" s="32"/>
      <c r="H88" s="28"/>
      <c r="I88" s="32"/>
      <c r="J88" s="32"/>
      <c r="K88" s="32"/>
      <c r="L88" s="32"/>
      <c r="M88" s="4"/>
      <c r="N88" s="4"/>
      <c r="O88" s="4"/>
      <c r="P88" s="4"/>
      <c r="Q88" s="33"/>
      <c r="R88" s="33"/>
      <c r="S88" s="32"/>
      <c r="T88" s="3"/>
    </row>
    <row r="89" spans="1:20" ht="14.25" customHeight="1">
      <c r="A89" s="135"/>
      <c r="B89" s="135"/>
      <c r="C89" s="135"/>
      <c r="D89" s="139"/>
      <c r="E89" s="139"/>
      <c r="F89" s="139"/>
      <c r="G89" s="439" t="s">
        <v>62</v>
      </c>
      <c r="H89" s="439"/>
      <c r="I89" s="439"/>
      <c r="J89" s="439"/>
      <c r="K89" s="439"/>
      <c r="L89" s="439"/>
      <c r="M89" s="439"/>
      <c r="N89" s="439"/>
      <c r="O89" s="439"/>
      <c r="P89" s="439"/>
      <c r="Q89" s="440">
        <f>SUM(Q85:R87)</f>
        <v>242</v>
      </c>
      <c r="R89" s="440"/>
      <c r="S89" s="136" t="s">
        <v>14</v>
      </c>
      <c r="T89" s="3"/>
    </row>
    <row r="90" spans="1:20" ht="15" customHeight="1">
      <c r="A90" s="135"/>
      <c r="B90" s="135"/>
      <c r="C90" s="135"/>
      <c r="D90" s="139"/>
      <c r="E90" s="139"/>
      <c r="F90" s="139"/>
      <c r="G90" s="439" t="s">
        <v>63</v>
      </c>
      <c r="H90" s="439"/>
      <c r="I90" s="439"/>
      <c r="J90" s="439"/>
      <c r="K90" s="439"/>
      <c r="L90" s="439"/>
      <c r="M90" s="439"/>
      <c r="N90" s="439"/>
      <c r="O90" s="439"/>
      <c r="P90" s="439"/>
      <c r="Q90" s="440">
        <v>258</v>
      </c>
      <c r="R90" s="440"/>
      <c r="S90" s="136" t="s">
        <v>14</v>
      </c>
      <c r="T90" s="3"/>
    </row>
    <row r="91" spans="1:20" ht="10.5" customHeight="1">
      <c r="B91" s="3"/>
      <c r="C91" s="46"/>
      <c r="D91" s="46"/>
      <c r="H91" s="45"/>
    </row>
    <row r="92" spans="1:20" ht="14.25" customHeight="1">
      <c r="A92" s="135"/>
      <c r="B92" s="135"/>
      <c r="C92" s="135"/>
      <c r="D92" s="139"/>
      <c r="E92" s="139"/>
      <c r="F92" s="139"/>
      <c r="G92" s="439" t="s">
        <v>64</v>
      </c>
      <c r="H92" s="439"/>
      <c r="I92" s="439"/>
      <c r="J92" s="439"/>
      <c r="K92" s="439"/>
      <c r="L92" s="439"/>
      <c r="M92" s="439"/>
      <c r="N92" s="439"/>
      <c r="O92" s="439"/>
      <c r="P92" s="439"/>
      <c r="Q92" s="440">
        <f>SUM(Q89,Q78)</f>
        <v>1215.83</v>
      </c>
      <c r="R92" s="440"/>
      <c r="S92" s="136" t="s">
        <v>14</v>
      </c>
      <c r="T92" s="3"/>
    </row>
    <row r="93" spans="1:20" ht="15" customHeight="1">
      <c r="A93" s="135"/>
      <c r="B93" s="135"/>
      <c r="C93" s="135"/>
      <c r="D93" s="139"/>
      <c r="E93" s="139"/>
      <c r="F93" s="139"/>
      <c r="G93" s="439" t="s">
        <v>36</v>
      </c>
      <c r="H93" s="439"/>
      <c r="I93" s="439"/>
      <c r="J93" s="439"/>
      <c r="K93" s="439"/>
      <c r="L93" s="439"/>
      <c r="M93" s="439"/>
      <c r="N93" s="439"/>
      <c r="O93" s="439"/>
      <c r="P93" s="439"/>
      <c r="Q93" s="440">
        <f>SUM(Q90,Q79)</f>
        <v>1270</v>
      </c>
      <c r="R93" s="440"/>
      <c r="S93" s="136" t="s">
        <v>14</v>
      </c>
      <c r="T93" s="3"/>
    </row>
    <row r="95" spans="1:20" ht="15" customHeight="1">
      <c r="A95" s="135"/>
      <c r="B95" s="135"/>
      <c r="C95" s="135"/>
      <c r="D95" s="4"/>
      <c r="E95" s="4"/>
      <c r="F95" s="4"/>
      <c r="T95" s="3"/>
    </row>
    <row r="96" spans="1:20" ht="12.75" customHeight="1">
      <c r="S96" s="5"/>
      <c r="T96"/>
    </row>
    <row r="97" spans="1:20" ht="12.75" hidden="1" customHeight="1">
      <c r="F97" s="59" t="s">
        <v>75</v>
      </c>
      <c r="G97" s="59"/>
      <c r="H97" s="59"/>
      <c r="I97" s="59"/>
      <c r="J97" s="59"/>
      <c r="K97" s="59"/>
      <c r="N97" s="433"/>
      <c r="O97" s="433"/>
      <c r="P97" s="433"/>
      <c r="Q97" s="434">
        <v>280</v>
      </c>
      <c r="R97" s="434"/>
      <c r="S97" s="4" t="s">
        <v>7</v>
      </c>
      <c r="T97"/>
    </row>
    <row r="98" spans="1:20" ht="12.75" hidden="1" customHeight="1">
      <c r="F98" s="59" t="s">
        <v>76</v>
      </c>
      <c r="G98" s="59"/>
      <c r="H98" s="59"/>
      <c r="I98" s="59"/>
      <c r="J98" s="59"/>
      <c r="K98" s="59"/>
      <c r="N98" s="433"/>
      <c r="O98" s="433"/>
      <c r="P98" s="433"/>
      <c r="Q98" s="434">
        <v>280</v>
      </c>
      <c r="R98" s="434"/>
      <c r="S98" s="4" t="s">
        <v>7</v>
      </c>
      <c r="T98"/>
    </row>
    <row r="99" spans="1:20" ht="12.75" hidden="1" customHeight="1">
      <c r="F99" s="59" t="s">
        <v>77</v>
      </c>
      <c r="G99" s="59"/>
      <c r="H99" s="59"/>
      <c r="I99" s="59"/>
      <c r="J99" s="59"/>
      <c r="K99" s="59"/>
      <c r="N99" s="433"/>
      <c r="O99" s="433"/>
      <c r="P99" s="433"/>
      <c r="Q99" s="434">
        <v>122.85</v>
      </c>
      <c r="R99" s="434"/>
      <c r="S99" s="4" t="s">
        <v>7</v>
      </c>
      <c r="T99"/>
    </row>
    <row r="100" spans="1:20" ht="12.75" hidden="1" customHeight="1">
      <c r="F100" s="59" t="s">
        <v>78</v>
      </c>
      <c r="G100" s="59"/>
      <c r="H100" s="59"/>
      <c r="I100" s="59"/>
      <c r="J100" s="59"/>
      <c r="K100" s="59"/>
      <c r="M100" s="432" t="s">
        <v>79</v>
      </c>
      <c r="N100" s="432"/>
      <c r="O100" s="432"/>
      <c r="P100" s="432"/>
      <c r="Q100" s="434">
        <v>82.75</v>
      </c>
      <c r="R100" s="434"/>
      <c r="S100" s="4" t="s">
        <v>7</v>
      </c>
      <c r="T100"/>
    </row>
    <row r="101" spans="1:20" ht="12.75" hidden="1" customHeight="1">
      <c r="A101" s="135"/>
      <c r="B101" s="135"/>
      <c r="C101" s="135"/>
      <c r="D101" s="4"/>
      <c r="E101" s="4"/>
      <c r="F101" s="4"/>
      <c r="G101" s="140"/>
      <c r="H101" s="140"/>
      <c r="I101" s="140"/>
      <c r="J101" s="140"/>
      <c r="K101" s="140"/>
      <c r="L101" s="140"/>
      <c r="M101" s="140"/>
      <c r="N101" s="140"/>
      <c r="O101" s="140"/>
      <c r="P101" s="140"/>
      <c r="Q101" s="33"/>
      <c r="R101" s="33"/>
      <c r="S101" s="32"/>
      <c r="T101" s="3"/>
    </row>
    <row r="102" spans="1:20" ht="12.75" hidden="1" customHeight="1">
      <c r="A102" s="135"/>
      <c r="B102" s="135"/>
      <c r="C102" s="135"/>
      <c r="D102" s="4"/>
      <c r="E102" s="4"/>
      <c r="F102" s="4"/>
      <c r="G102" s="439" t="s">
        <v>36</v>
      </c>
      <c r="H102" s="439"/>
      <c r="I102" s="439"/>
      <c r="J102" s="439"/>
      <c r="K102" s="439"/>
      <c r="L102" s="439"/>
      <c r="M102" s="439"/>
      <c r="N102" s="439"/>
      <c r="O102" s="439"/>
      <c r="P102" s="439"/>
      <c r="Q102" s="440">
        <f>SUM(Q97:R101)</f>
        <v>765.6</v>
      </c>
      <c r="R102" s="440"/>
      <c r="S102" s="136" t="s">
        <v>14</v>
      </c>
      <c r="T102" s="3"/>
    </row>
    <row r="103" spans="1:20" ht="12.75" hidden="1" customHeight="1">
      <c r="S103" s="5"/>
      <c r="T103"/>
    </row>
    <row r="104" spans="1:20" s="3" customFormat="1" ht="12.75" customHeight="1">
      <c r="A104" s="142" t="s">
        <v>80</v>
      </c>
      <c r="P104" s="30"/>
    </row>
    <row r="105" spans="1:20" s="3" customFormat="1" ht="12.75" customHeight="1">
      <c r="Q105" s="30"/>
    </row>
    <row r="106" spans="1:20" s="3" customFormat="1" ht="24.95" customHeight="1">
      <c r="A106" s="59"/>
      <c r="B106" s="143" t="s">
        <v>81</v>
      </c>
      <c r="C106" s="447" t="s">
        <v>82</v>
      </c>
      <c r="D106" s="447"/>
      <c r="E106" s="447"/>
      <c r="F106" s="447"/>
      <c r="G106" s="447"/>
      <c r="H106" s="448" t="s">
        <v>83</v>
      </c>
      <c r="I106" s="448"/>
      <c r="J106" s="448" t="s">
        <v>84</v>
      </c>
      <c r="K106" s="448"/>
      <c r="L106" s="448" t="s">
        <v>85</v>
      </c>
      <c r="M106" s="448"/>
      <c r="N106" s="448" t="s">
        <v>86</v>
      </c>
      <c r="O106" s="448"/>
      <c r="P106" s="448" t="s">
        <v>87</v>
      </c>
      <c r="Q106" s="448"/>
      <c r="R106" s="144"/>
    </row>
    <row r="107" spans="1:20" s="3" customFormat="1" ht="12.75" hidden="1" customHeight="1">
      <c r="A107" s="145" t="s">
        <v>88</v>
      </c>
      <c r="B107" s="146"/>
      <c r="C107" s="145"/>
      <c r="H107" s="146"/>
      <c r="J107" s="146"/>
      <c r="L107" s="146"/>
      <c r="N107" s="146"/>
      <c r="P107" s="146"/>
      <c r="R107" s="147"/>
    </row>
    <row r="108" spans="1:20" s="3" customFormat="1" ht="12.75" hidden="1" customHeight="1">
      <c r="A108" s="30"/>
      <c r="B108" s="148" t="s">
        <v>186</v>
      </c>
      <c r="C108" s="457" t="s">
        <v>51</v>
      </c>
      <c r="D108" s="457"/>
      <c r="E108" s="457"/>
      <c r="F108" s="457"/>
      <c r="G108" s="457"/>
      <c r="H108" s="452"/>
      <c r="I108" s="452"/>
      <c r="J108" s="452"/>
      <c r="K108" s="452"/>
      <c r="L108" s="452"/>
      <c r="M108" s="452"/>
      <c r="N108" s="452">
        <v>1</v>
      </c>
      <c r="O108" s="452"/>
      <c r="P108" s="453">
        <f>L108*N108</f>
        <v>0</v>
      </c>
      <c r="Q108" s="453"/>
      <c r="R108" s="149" t="s">
        <v>89</v>
      </c>
    </row>
    <row r="109" spans="1:20" s="3" customFormat="1" ht="12.75" hidden="1" customHeight="1">
      <c r="B109" s="150"/>
      <c r="C109" s="458"/>
      <c r="D109" s="458"/>
      <c r="E109" s="458"/>
      <c r="F109" s="458"/>
      <c r="G109" s="458"/>
      <c r="H109" s="454"/>
      <c r="I109" s="454"/>
      <c r="J109" s="454"/>
      <c r="K109" s="454"/>
      <c r="L109" s="454"/>
      <c r="M109" s="454"/>
      <c r="N109" s="454"/>
      <c r="O109" s="454"/>
      <c r="P109" s="455"/>
      <c r="Q109" s="455"/>
      <c r="R109" s="151"/>
    </row>
    <row r="110" spans="1:20" s="3" customFormat="1" ht="12.75" hidden="1" customHeight="1">
      <c r="A110" s="145" t="s">
        <v>90</v>
      </c>
      <c r="B110" s="146"/>
      <c r="C110" s="145"/>
      <c r="H110" s="146"/>
      <c r="J110" s="146"/>
      <c r="L110" s="146"/>
      <c r="N110" s="146"/>
      <c r="P110" s="456">
        <f>SUM(P108:P109)</f>
        <v>0</v>
      </c>
      <c r="Q110" s="456"/>
      <c r="R110" s="147"/>
    </row>
    <row r="111" spans="1:20" s="3" customFormat="1" ht="9" customHeight="1">
      <c r="A111" s="145"/>
      <c r="B111" s="146"/>
      <c r="C111" s="145"/>
      <c r="H111" s="146"/>
      <c r="J111" s="146"/>
      <c r="L111" s="146"/>
      <c r="N111" s="146"/>
      <c r="P111" s="152"/>
      <c r="Q111" s="152"/>
      <c r="R111" s="147"/>
    </row>
    <row r="112" spans="1:20" s="3" customFormat="1" ht="12.75" hidden="1" customHeight="1">
      <c r="A112" s="145" t="s">
        <v>91</v>
      </c>
      <c r="B112" s="146"/>
      <c r="C112" s="145"/>
      <c r="H112" s="146"/>
      <c r="J112" s="146"/>
      <c r="L112" s="146"/>
      <c r="N112" s="146"/>
      <c r="P112" s="146"/>
      <c r="R112" s="147"/>
    </row>
    <row r="113" spans="1:27" s="3" customFormat="1" ht="12.75" hidden="1" customHeight="1">
      <c r="A113" s="30"/>
      <c r="B113" s="153" t="s">
        <v>186</v>
      </c>
      <c r="C113" s="451" t="s">
        <v>92</v>
      </c>
      <c r="D113" s="451"/>
      <c r="E113" s="451"/>
      <c r="F113" s="451"/>
      <c r="G113" s="451"/>
      <c r="H113" s="449"/>
      <c r="I113" s="449"/>
      <c r="J113" s="449"/>
      <c r="K113" s="449"/>
      <c r="L113" s="449">
        <v>0</v>
      </c>
      <c r="M113" s="449"/>
      <c r="N113" s="449">
        <v>1</v>
      </c>
      <c r="O113" s="449"/>
      <c r="P113" s="450">
        <v>0</v>
      </c>
      <c r="Q113" s="450"/>
      <c r="R113" s="154" t="s">
        <v>89</v>
      </c>
      <c r="AA113" s="155"/>
    </row>
    <row r="114" spans="1:27" s="3" customFormat="1" ht="12.75" hidden="1" customHeight="1">
      <c r="B114" s="153" t="s">
        <v>165</v>
      </c>
      <c r="C114" s="451" t="s">
        <v>93</v>
      </c>
      <c r="D114" s="451"/>
      <c r="E114" s="451"/>
      <c r="F114" s="451"/>
      <c r="G114" s="451"/>
      <c r="H114" s="449"/>
      <c r="I114" s="449"/>
      <c r="J114" s="449"/>
      <c r="K114" s="449"/>
      <c r="L114" s="449">
        <v>0</v>
      </c>
      <c r="M114" s="449"/>
      <c r="N114" s="449">
        <v>0.5</v>
      </c>
      <c r="O114" s="449"/>
      <c r="P114" s="450">
        <f>L114*N114</f>
        <v>0</v>
      </c>
      <c r="Q114" s="450"/>
      <c r="R114" s="154" t="s">
        <v>89</v>
      </c>
    </row>
    <row r="115" spans="1:27" s="3" customFormat="1" ht="12.75" hidden="1" customHeight="1">
      <c r="A115" s="30"/>
      <c r="B115" s="153" t="s">
        <v>167</v>
      </c>
      <c r="C115" s="451" t="s">
        <v>94</v>
      </c>
      <c r="D115" s="451"/>
      <c r="E115" s="451"/>
      <c r="F115" s="451"/>
      <c r="G115" s="451"/>
      <c r="H115" s="449"/>
      <c r="I115" s="449"/>
      <c r="J115" s="449"/>
      <c r="K115" s="449"/>
      <c r="L115" s="449">
        <v>17.32</v>
      </c>
      <c r="M115" s="449"/>
      <c r="N115" s="449">
        <v>4</v>
      </c>
      <c r="O115" s="449"/>
      <c r="P115" s="450">
        <v>0</v>
      </c>
      <c r="Q115" s="450"/>
      <c r="R115" s="154" t="s">
        <v>89</v>
      </c>
    </row>
    <row r="116" spans="1:27" s="3" customFormat="1" ht="12.75" hidden="1" customHeight="1">
      <c r="B116" s="153" t="s">
        <v>177</v>
      </c>
      <c r="C116" s="451" t="s">
        <v>94</v>
      </c>
      <c r="D116" s="451"/>
      <c r="E116" s="451"/>
      <c r="F116" s="451"/>
      <c r="G116" s="451"/>
      <c r="H116" s="449"/>
      <c r="I116" s="449"/>
      <c r="J116" s="449"/>
      <c r="K116" s="449"/>
      <c r="L116" s="449">
        <v>209.76</v>
      </c>
      <c r="M116" s="449"/>
      <c r="N116" s="449">
        <v>8</v>
      </c>
      <c r="O116" s="449"/>
      <c r="P116" s="450">
        <v>0</v>
      </c>
      <c r="Q116" s="450"/>
      <c r="R116" s="154" t="s">
        <v>89</v>
      </c>
    </row>
    <row r="117" spans="1:27" s="3" customFormat="1" ht="12.75" hidden="1" customHeight="1">
      <c r="A117" s="30"/>
      <c r="B117" s="153" t="s">
        <v>186</v>
      </c>
      <c r="C117" s="451" t="s">
        <v>95</v>
      </c>
      <c r="D117" s="451"/>
      <c r="E117" s="451"/>
      <c r="F117" s="451"/>
      <c r="G117" s="451"/>
      <c r="H117" s="449"/>
      <c r="I117" s="449"/>
      <c r="J117" s="449"/>
      <c r="K117" s="449"/>
      <c r="L117" s="449">
        <v>991</v>
      </c>
      <c r="M117" s="449"/>
      <c r="N117" s="449">
        <v>1</v>
      </c>
      <c r="O117" s="449"/>
      <c r="P117" s="450">
        <v>0</v>
      </c>
      <c r="Q117" s="450"/>
      <c r="R117" s="154" t="s">
        <v>89</v>
      </c>
    </row>
    <row r="118" spans="1:27" s="3" customFormat="1" ht="12.75" hidden="1" customHeight="1">
      <c r="B118" s="153" t="s">
        <v>165</v>
      </c>
      <c r="C118" s="451" t="s">
        <v>96</v>
      </c>
      <c r="D118" s="451"/>
      <c r="E118" s="451"/>
      <c r="F118" s="451"/>
      <c r="G118" s="451"/>
      <c r="H118" s="449"/>
      <c r="I118" s="449"/>
      <c r="J118" s="449"/>
      <c r="K118" s="449"/>
      <c r="L118" s="449" t="e">
        <f>#REF!</f>
        <v>#REF!</v>
      </c>
      <c r="M118" s="449"/>
      <c r="N118" s="449">
        <v>0.5</v>
      </c>
      <c r="O118" s="449"/>
      <c r="P118" s="450">
        <v>0</v>
      </c>
      <c r="Q118" s="450"/>
      <c r="R118" s="154" t="s">
        <v>89</v>
      </c>
    </row>
    <row r="119" spans="1:27" s="3" customFormat="1" ht="12.75" hidden="1" customHeight="1">
      <c r="A119" s="30"/>
      <c r="B119" s="153" t="s">
        <v>186</v>
      </c>
      <c r="C119" s="451" t="s">
        <v>92</v>
      </c>
      <c r="D119" s="451"/>
      <c r="E119" s="451"/>
      <c r="F119" s="451"/>
      <c r="G119" s="451"/>
      <c r="H119" s="449"/>
      <c r="I119" s="449"/>
      <c r="J119" s="449"/>
      <c r="K119" s="449"/>
      <c r="L119" s="449">
        <v>991</v>
      </c>
      <c r="M119" s="449"/>
      <c r="N119" s="449">
        <v>1</v>
      </c>
      <c r="O119" s="449"/>
      <c r="P119" s="450">
        <v>0</v>
      </c>
      <c r="Q119" s="450"/>
      <c r="R119" s="154" t="s">
        <v>89</v>
      </c>
    </row>
    <row r="120" spans="1:27" s="3" customFormat="1" ht="12.75" hidden="1" customHeight="1">
      <c r="B120" s="153" t="s">
        <v>165</v>
      </c>
      <c r="C120" s="451" t="s">
        <v>97</v>
      </c>
      <c r="D120" s="451"/>
      <c r="E120" s="451"/>
      <c r="F120" s="451"/>
      <c r="G120" s="451"/>
      <c r="H120" s="449"/>
      <c r="I120" s="449"/>
      <c r="J120" s="449"/>
      <c r="K120" s="449"/>
      <c r="L120" s="449">
        <v>205.37</v>
      </c>
      <c r="M120" s="449"/>
      <c r="N120" s="449">
        <v>1</v>
      </c>
      <c r="O120" s="449"/>
      <c r="P120" s="450">
        <v>0</v>
      </c>
      <c r="Q120" s="450"/>
      <c r="R120" s="154" t="s">
        <v>89</v>
      </c>
    </row>
    <row r="121" spans="1:27" s="3" customFormat="1" ht="12.75" hidden="1" customHeight="1">
      <c r="B121" s="153" t="s">
        <v>165</v>
      </c>
      <c r="C121" s="451" t="s">
        <v>97</v>
      </c>
      <c r="D121" s="451"/>
      <c r="E121" s="451"/>
      <c r="F121" s="451"/>
      <c r="G121" s="451"/>
      <c r="H121" s="449"/>
      <c r="I121" s="449"/>
      <c r="J121" s="449"/>
      <c r="K121" s="449"/>
      <c r="L121" s="449">
        <v>205.37</v>
      </c>
      <c r="M121" s="449"/>
      <c r="N121" s="449">
        <v>1</v>
      </c>
      <c r="O121" s="449"/>
      <c r="P121" s="450">
        <v>0</v>
      </c>
      <c r="Q121" s="450"/>
      <c r="R121" s="154" t="s">
        <v>89</v>
      </c>
    </row>
    <row r="122" spans="1:27" s="3" customFormat="1" ht="12.75" hidden="1" customHeight="1">
      <c r="B122" s="153" t="s">
        <v>165</v>
      </c>
      <c r="C122" s="451" t="s">
        <v>97</v>
      </c>
      <c r="D122" s="451"/>
      <c r="E122" s="451"/>
      <c r="F122" s="451"/>
      <c r="G122" s="451"/>
      <c r="H122" s="449"/>
      <c r="I122" s="449"/>
      <c r="J122" s="449"/>
      <c r="K122" s="449"/>
      <c r="L122" s="449">
        <v>205.37</v>
      </c>
      <c r="M122" s="449"/>
      <c r="N122" s="449">
        <v>1</v>
      </c>
      <c r="O122" s="449"/>
      <c r="P122" s="450">
        <v>0</v>
      </c>
      <c r="Q122" s="450"/>
      <c r="R122" s="154" t="s">
        <v>89</v>
      </c>
    </row>
    <row r="123" spans="1:27" s="3" customFormat="1" ht="12.75" hidden="1" customHeight="1">
      <c r="B123" s="153" t="s">
        <v>167</v>
      </c>
      <c r="C123" s="451" t="s">
        <v>97</v>
      </c>
      <c r="D123" s="451"/>
      <c r="E123" s="451"/>
      <c r="F123" s="451"/>
      <c r="G123" s="451"/>
      <c r="H123" s="449"/>
      <c r="I123" s="449"/>
      <c r="J123" s="449"/>
      <c r="K123" s="449"/>
      <c r="L123" s="449"/>
      <c r="M123" s="449"/>
      <c r="N123" s="449">
        <v>0.25</v>
      </c>
      <c r="O123" s="449"/>
      <c r="P123" s="450">
        <f>L123*N123</f>
        <v>0</v>
      </c>
      <c r="Q123" s="450"/>
      <c r="R123" s="154" t="s">
        <v>89</v>
      </c>
    </row>
    <row r="124" spans="1:27" s="3" customFormat="1" ht="12.75" hidden="1" customHeight="1">
      <c r="A124" s="30"/>
      <c r="B124" s="153" t="s">
        <v>177</v>
      </c>
      <c r="C124" s="451" t="s">
        <v>98</v>
      </c>
      <c r="D124" s="451"/>
      <c r="E124" s="451"/>
      <c r="F124" s="451"/>
      <c r="G124" s="451"/>
      <c r="H124" s="449"/>
      <c r="I124" s="449"/>
      <c r="J124" s="449"/>
      <c r="K124" s="449"/>
      <c r="L124" s="449"/>
      <c r="M124" s="449"/>
      <c r="N124" s="449">
        <v>0.5</v>
      </c>
      <c r="O124" s="449"/>
      <c r="P124" s="450">
        <f>L124*N124</f>
        <v>0</v>
      </c>
      <c r="Q124" s="450"/>
      <c r="R124" s="154" t="s">
        <v>89</v>
      </c>
    </row>
    <row r="125" spans="1:27" s="3" customFormat="1" ht="12.75" hidden="1" customHeight="1">
      <c r="A125" s="30"/>
      <c r="B125" s="153" t="s">
        <v>178</v>
      </c>
      <c r="C125" s="451" t="s">
        <v>99</v>
      </c>
      <c r="D125" s="451"/>
      <c r="E125" s="451"/>
      <c r="F125" s="451"/>
      <c r="G125" s="451"/>
      <c r="H125" s="449"/>
      <c r="I125" s="449"/>
      <c r="J125" s="449"/>
      <c r="K125" s="449"/>
      <c r="L125" s="449"/>
      <c r="M125" s="449"/>
      <c r="N125" s="449">
        <v>0.25</v>
      </c>
      <c r="O125" s="449"/>
      <c r="P125" s="450">
        <f>L125*N125</f>
        <v>0</v>
      </c>
      <c r="Q125" s="450"/>
      <c r="R125" s="154" t="s">
        <v>89</v>
      </c>
    </row>
    <row r="126" spans="1:27" s="3" customFormat="1" ht="12.75" hidden="1" customHeight="1">
      <c r="B126" s="153"/>
      <c r="C126" s="451"/>
      <c r="D126" s="451"/>
      <c r="E126" s="451"/>
      <c r="F126" s="451"/>
      <c r="G126" s="451"/>
      <c r="H126" s="449"/>
      <c r="I126" s="449"/>
      <c r="J126" s="449"/>
      <c r="K126" s="449"/>
      <c r="L126" s="449"/>
      <c r="M126" s="449"/>
      <c r="N126" s="449"/>
      <c r="O126" s="449"/>
      <c r="P126" s="450"/>
      <c r="Q126" s="450"/>
      <c r="R126" s="154"/>
    </row>
    <row r="127" spans="1:27" s="3" customFormat="1" ht="12.75" hidden="1" customHeight="1">
      <c r="A127" s="145" t="s">
        <v>90</v>
      </c>
      <c r="B127" s="146"/>
      <c r="C127" s="145"/>
      <c r="H127" s="146"/>
      <c r="J127" s="146"/>
      <c r="L127" s="146"/>
      <c r="N127" s="146"/>
      <c r="P127" s="456">
        <f>SUM(P113:Q114)</f>
        <v>0</v>
      </c>
      <c r="Q127" s="456"/>
      <c r="R127" s="147"/>
    </row>
    <row r="128" spans="1:27" s="3" customFormat="1" ht="12.75" hidden="1" customHeight="1">
      <c r="B128"/>
      <c r="C128"/>
      <c r="H128"/>
      <c r="J128"/>
      <c r="L128"/>
      <c r="N128"/>
      <c r="P128"/>
      <c r="R128"/>
    </row>
    <row r="129" spans="1:27" s="3" customFormat="1" ht="12.75" customHeight="1">
      <c r="B129"/>
      <c r="C129"/>
      <c r="H129"/>
      <c r="J129"/>
      <c r="L129"/>
      <c r="N129"/>
      <c r="P129"/>
      <c r="R129"/>
    </row>
    <row r="130" spans="1:27" s="3" customFormat="1" ht="17.100000000000001" customHeight="1">
      <c r="A130" s="145" t="s">
        <v>100</v>
      </c>
      <c r="B130" s="146"/>
      <c r="C130" s="145"/>
      <c r="H130" s="146"/>
      <c r="J130" s="146"/>
      <c r="L130" s="146"/>
      <c r="N130" s="146"/>
      <c r="P130" s="146"/>
      <c r="R130" s="147"/>
    </row>
    <row r="131" spans="1:27" s="3" customFormat="1" ht="15" customHeight="1">
      <c r="A131" s="30"/>
      <c r="B131" s="153" t="s">
        <v>186</v>
      </c>
      <c r="C131" s="451" t="s">
        <v>92</v>
      </c>
      <c r="D131" s="451"/>
      <c r="E131" s="451"/>
      <c r="F131" s="451"/>
      <c r="G131" s="451"/>
      <c r="H131" s="449">
        <v>48.75</v>
      </c>
      <c r="I131" s="449"/>
      <c r="J131" s="449">
        <v>20.75</v>
      </c>
      <c r="K131" s="449"/>
      <c r="L131" s="449">
        <f>H131*J131</f>
        <v>1011.5625</v>
      </c>
      <c r="M131" s="449"/>
      <c r="N131" s="449">
        <v>1</v>
      </c>
      <c r="O131" s="449"/>
      <c r="P131" s="450">
        <f>L131</f>
        <v>1011.5625</v>
      </c>
      <c r="Q131" s="450"/>
      <c r="R131" s="154" t="s">
        <v>89</v>
      </c>
      <c r="AA131" s="155"/>
    </row>
    <row r="132" spans="1:27" s="3" customFormat="1" ht="12.75" hidden="1" customHeight="1">
      <c r="B132" s="153" t="s">
        <v>165</v>
      </c>
      <c r="C132" s="451" t="s">
        <v>97</v>
      </c>
      <c r="D132" s="451"/>
      <c r="E132" s="451"/>
      <c r="F132" s="451"/>
      <c r="G132" s="451"/>
      <c r="H132" s="449"/>
      <c r="I132" s="449"/>
      <c r="J132" s="449"/>
      <c r="K132" s="449"/>
      <c r="L132" s="449">
        <v>0</v>
      </c>
      <c r="M132" s="449"/>
      <c r="N132" s="449">
        <v>0.5</v>
      </c>
      <c r="O132" s="449"/>
      <c r="P132" s="450">
        <f>L132*N132</f>
        <v>0</v>
      </c>
      <c r="Q132" s="450"/>
      <c r="R132" s="154" t="s">
        <v>89</v>
      </c>
    </row>
    <row r="133" spans="1:27" s="3" customFormat="1" ht="12.75" hidden="1" customHeight="1">
      <c r="A133" s="30"/>
      <c r="B133" s="153" t="s">
        <v>167</v>
      </c>
      <c r="C133" s="451" t="s">
        <v>94</v>
      </c>
      <c r="D133" s="451"/>
      <c r="E133" s="451"/>
      <c r="F133" s="451"/>
      <c r="G133" s="451"/>
      <c r="H133" s="449"/>
      <c r="I133" s="449"/>
      <c r="J133" s="449"/>
      <c r="K133" s="449"/>
      <c r="L133" s="449">
        <v>17.32</v>
      </c>
      <c r="M133" s="449"/>
      <c r="N133" s="449">
        <v>4</v>
      </c>
      <c r="O133" s="449"/>
      <c r="P133" s="450">
        <v>0</v>
      </c>
      <c r="Q133" s="450"/>
      <c r="R133" s="154" t="s">
        <v>89</v>
      </c>
    </row>
    <row r="134" spans="1:27" s="3" customFormat="1" ht="12.75" hidden="1" customHeight="1">
      <c r="B134" s="153" t="s">
        <v>177</v>
      </c>
      <c r="C134" s="451" t="s">
        <v>94</v>
      </c>
      <c r="D134" s="451"/>
      <c r="E134" s="451"/>
      <c r="F134" s="451"/>
      <c r="G134" s="451"/>
      <c r="H134" s="449"/>
      <c r="I134" s="449"/>
      <c r="J134" s="449"/>
      <c r="K134" s="449"/>
      <c r="L134" s="449">
        <v>209.76</v>
      </c>
      <c r="M134" s="449"/>
      <c r="N134" s="449">
        <v>8</v>
      </c>
      <c r="O134" s="449"/>
      <c r="P134" s="450">
        <v>0</v>
      </c>
      <c r="Q134" s="450"/>
      <c r="R134" s="154" t="s">
        <v>89</v>
      </c>
    </row>
    <row r="135" spans="1:27" s="3" customFormat="1" ht="12.75" hidden="1" customHeight="1">
      <c r="A135" s="30"/>
      <c r="B135" s="153" t="s">
        <v>186</v>
      </c>
      <c r="C135" s="451" t="s">
        <v>95</v>
      </c>
      <c r="D135" s="451"/>
      <c r="E135" s="451"/>
      <c r="F135" s="451"/>
      <c r="G135" s="451"/>
      <c r="H135" s="449"/>
      <c r="I135" s="449"/>
      <c r="J135" s="449"/>
      <c r="K135" s="449"/>
      <c r="L135" s="449">
        <v>991</v>
      </c>
      <c r="M135" s="449"/>
      <c r="N135" s="449">
        <v>1</v>
      </c>
      <c r="O135" s="449"/>
      <c r="P135" s="450">
        <v>0</v>
      </c>
      <c r="Q135" s="450"/>
      <c r="R135" s="154" t="s">
        <v>89</v>
      </c>
    </row>
    <row r="136" spans="1:27" s="3" customFormat="1" ht="12.75" hidden="1" customHeight="1">
      <c r="B136" s="153" t="s">
        <v>165</v>
      </c>
      <c r="C136" s="451" t="s">
        <v>96</v>
      </c>
      <c r="D136" s="451"/>
      <c r="E136" s="451"/>
      <c r="F136" s="451"/>
      <c r="G136" s="451"/>
      <c r="H136" s="449"/>
      <c r="I136" s="449"/>
      <c r="J136" s="449"/>
      <c r="K136" s="449"/>
      <c r="L136" s="449" t="e">
        <f>#REF!</f>
        <v>#REF!</v>
      </c>
      <c r="M136" s="449"/>
      <c r="N136" s="449">
        <v>0.5</v>
      </c>
      <c r="O136" s="449"/>
      <c r="P136" s="450">
        <v>0</v>
      </c>
      <c r="Q136" s="450"/>
      <c r="R136" s="154" t="s">
        <v>89</v>
      </c>
    </row>
    <row r="137" spans="1:27" s="3" customFormat="1" ht="12.75" hidden="1" customHeight="1">
      <c r="A137" s="30"/>
      <c r="B137" s="153" t="s">
        <v>186</v>
      </c>
      <c r="C137" s="451" t="s">
        <v>92</v>
      </c>
      <c r="D137" s="451"/>
      <c r="E137" s="451"/>
      <c r="F137" s="451"/>
      <c r="G137" s="451"/>
      <c r="H137" s="449"/>
      <c r="I137" s="449"/>
      <c r="J137" s="449"/>
      <c r="K137" s="449"/>
      <c r="L137" s="449">
        <v>991</v>
      </c>
      <c r="M137" s="449"/>
      <c r="N137" s="449">
        <v>1</v>
      </c>
      <c r="O137" s="449"/>
      <c r="P137" s="450">
        <v>0</v>
      </c>
      <c r="Q137" s="450"/>
      <c r="R137" s="154" t="s">
        <v>89</v>
      </c>
    </row>
    <row r="138" spans="1:27" s="3" customFormat="1" ht="12.75" hidden="1" customHeight="1">
      <c r="B138" s="153" t="s">
        <v>165</v>
      </c>
      <c r="C138" s="451" t="s">
        <v>97</v>
      </c>
      <c r="D138" s="451"/>
      <c r="E138" s="451"/>
      <c r="F138" s="451"/>
      <c r="G138" s="451"/>
      <c r="H138" s="449"/>
      <c r="I138" s="449"/>
      <c r="J138" s="449"/>
      <c r="K138" s="449"/>
      <c r="L138" s="449">
        <v>205.37</v>
      </c>
      <c r="M138" s="449"/>
      <c r="N138" s="449">
        <v>1</v>
      </c>
      <c r="O138" s="449"/>
      <c r="P138" s="450">
        <v>0</v>
      </c>
      <c r="Q138" s="450"/>
      <c r="R138" s="154" t="s">
        <v>89</v>
      </c>
    </row>
    <row r="139" spans="1:27" s="3" customFormat="1" ht="12.75" hidden="1" customHeight="1">
      <c r="B139" s="153" t="s">
        <v>165</v>
      </c>
      <c r="C139" s="451" t="s">
        <v>97</v>
      </c>
      <c r="D139" s="451"/>
      <c r="E139" s="451"/>
      <c r="F139" s="451"/>
      <c r="G139" s="451"/>
      <c r="H139" s="449"/>
      <c r="I139" s="449"/>
      <c r="J139" s="449"/>
      <c r="K139" s="449"/>
      <c r="L139" s="449">
        <v>205.37</v>
      </c>
      <c r="M139" s="449"/>
      <c r="N139" s="449">
        <v>1</v>
      </c>
      <c r="O139" s="449"/>
      <c r="P139" s="450">
        <v>0</v>
      </c>
      <c r="Q139" s="450"/>
      <c r="R139" s="154" t="s">
        <v>89</v>
      </c>
    </row>
    <row r="140" spans="1:27" s="3" customFormat="1" ht="12.75" hidden="1" customHeight="1">
      <c r="B140" s="153" t="s">
        <v>165</v>
      </c>
      <c r="C140" s="451" t="s">
        <v>97</v>
      </c>
      <c r="D140" s="451"/>
      <c r="E140" s="451"/>
      <c r="F140" s="451"/>
      <c r="G140" s="451"/>
      <c r="H140" s="449"/>
      <c r="I140" s="449"/>
      <c r="J140" s="449"/>
      <c r="K140" s="449"/>
      <c r="L140" s="449">
        <v>205.37</v>
      </c>
      <c r="M140" s="449"/>
      <c r="N140" s="449">
        <v>1</v>
      </c>
      <c r="O140" s="449"/>
      <c r="P140" s="450">
        <v>0</v>
      </c>
      <c r="Q140" s="450"/>
      <c r="R140" s="154" t="s">
        <v>89</v>
      </c>
    </row>
    <row r="141" spans="1:27" s="3" customFormat="1" ht="12.75" hidden="1" customHeight="1">
      <c r="B141" s="153" t="s">
        <v>167</v>
      </c>
      <c r="C141" s="451" t="s">
        <v>97</v>
      </c>
      <c r="D141" s="451"/>
      <c r="E141" s="451"/>
      <c r="F141" s="451"/>
      <c r="G141" s="451"/>
      <c r="H141" s="449"/>
      <c r="I141" s="449"/>
      <c r="J141" s="449"/>
      <c r="K141" s="449"/>
      <c r="L141" s="449"/>
      <c r="M141" s="449"/>
      <c r="N141" s="449">
        <v>0.25</v>
      </c>
      <c r="O141" s="449"/>
      <c r="P141" s="450">
        <f>L141*N141</f>
        <v>0</v>
      </c>
      <c r="Q141" s="450"/>
      <c r="R141" s="154" t="s">
        <v>89</v>
      </c>
    </row>
    <row r="142" spans="1:27" s="3" customFormat="1" ht="12.75" hidden="1" customHeight="1">
      <c r="A142" s="30"/>
      <c r="B142" s="153" t="s">
        <v>177</v>
      </c>
      <c r="C142" s="451" t="s">
        <v>98</v>
      </c>
      <c r="D142" s="451"/>
      <c r="E142" s="451"/>
      <c r="F142" s="451"/>
      <c r="G142" s="451"/>
      <c r="H142" s="449"/>
      <c r="I142" s="449"/>
      <c r="J142" s="449"/>
      <c r="K142" s="449"/>
      <c r="L142" s="449"/>
      <c r="M142" s="449"/>
      <c r="N142" s="449">
        <v>0.5</v>
      </c>
      <c r="O142" s="449"/>
      <c r="P142" s="450">
        <f>L142*N142</f>
        <v>0</v>
      </c>
      <c r="Q142" s="450"/>
      <c r="R142" s="154" t="s">
        <v>89</v>
      </c>
    </row>
    <row r="143" spans="1:27" s="3" customFormat="1" ht="15.95" customHeight="1">
      <c r="A143" s="30"/>
      <c r="B143" s="153" t="s">
        <v>178</v>
      </c>
      <c r="C143" s="451" t="s">
        <v>99</v>
      </c>
      <c r="D143" s="451"/>
      <c r="E143" s="451"/>
      <c r="F143" s="451"/>
      <c r="G143" s="451"/>
      <c r="H143" s="449">
        <v>3</v>
      </c>
      <c r="I143" s="449"/>
      <c r="J143" s="449">
        <v>2</v>
      </c>
      <c r="K143" s="449"/>
      <c r="L143" s="449">
        <f>H143*J143</f>
        <v>6</v>
      </c>
      <c r="M143" s="449"/>
      <c r="N143" s="449">
        <v>0.5</v>
      </c>
      <c r="O143" s="449"/>
      <c r="P143" s="450">
        <f>L143*N143</f>
        <v>3</v>
      </c>
      <c r="Q143" s="450"/>
      <c r="R143" s="154" t="s">
        <v>89</v>
      </c>
    </row>
    <row r="144" spans="1:27" s="3" customFormat="1" ht="8.1" customHeight="1">
      <c r="B144" s="153"/>
      <c r="C144" s="451"/>
      <c r="D144" s="451"/>
      <c r="E144" s="451"/>
      <c r="F144" s="451"/>
      <c r="G144" s="451"/>
      <c r="H144" s="449"/>
      <c r="I144" s="449"/>
      <c r="J144" s="449"/>
      <c r="K144" s="449"/>
      <c r="L144" s="449"/>
      <c r="M144" s="449"/>
      <c r="N144" s="449"/>
      <c r="O144" s="449"/>
      <c r="P144" s="450"/>
      <c r="Q144" s="450"/>
      <c r="R144" s="154"/>
    </row>
    <row r="145" spans="1:18" s="3" customFormat="1" ht="17.100000000000001" customHeight="1">
      <c r="A145" s="145" t="s">
        <v>90</v>
      </c>
      <c r="B145" s="146"/>
      <c r="C145" s="145"/>
      <c r="H145" s="146"/>
      <c r="J145" s="146"/>
      <c r="L145" s="146"/>
      <c r="N145" s="146"/>
      <c r="P145" s="456">
        <f>SUM(P131:Q144)</f>
        <v>1014.5625</v>
      </c>
      <c r="Q145" s="456"/>
      <c r="R145" s="147"/>
    </row>
    <row r="146" spans="1:18" s="3" customFormat="1" ht="9.9499999999999993" customHeight="1">
      <c r="B146"/>
      <c r="C146"/>
      <c r="H146"/>
      <c r="J146"/>
      <c r="L146"/>
      <c r="N146"/>
      <c r="P146"/>
      <c r="R146"/>
    </row>
    <row r="147" spans="1:18" s="3" customFormat="1" ht="12.75" hidden="1" customHeight="1">
      <c r="A147" s="145" t="s">
        <v>101</v>
      </c>
      <c r="B147" s="146"/>
      <c r="C147" s="145"/>
      <c r="H147" s="146"/>
      <c r="J147" s="146"/>
      <c r="L147" s="146"/>
      <c r="N147" s="146"/>
      <c r="P147" s="146"/>
      <c r="R147" s="147"/>
    </row>
    <row r="148" spans="1:18" s="3" customFormat="1" ht="12.75" hidden="1" customHeight="1">
      <c r="A148" s="30"/>
      <c r="B148" s="148" t="s">
        <v>186</v>
      </c>
      <c r="C148" s="461" t="s">
        <v>92</v>
      </c>
      <c r="D148" s="461"/>
      <c r="E148" s="461"/>
      <c r="F148" s="461"/>
      <c r="G148" s="461"/>
      <c r="H148" s="452">
        <v>7.5</v>
      </c>
      <c r="I148" s="452"/>
      <c r="J148" s="452"/>
      <c r="K148" s="452"/>
      <c r="L148" s="452"/>
      <c r="M148" s="452"/>
      <c r="N148" s="452">
        <v>1</v>
      </c>
      <c r="O148" s="452"/>
      <c r="P148" s="453">
        <f>L148*N148</f>
        <v>0</v>
      </c>
      <c r="Q148" s="453"/>
      <c r="R148" s="149" t="s">
        <v>89</v>
      </c>
    </row>
    <row r="149" spans="1:18" s="3" customFormat="1" ht="12.75" hidden="1" customHeight="1">
      <c r="A149" s="30"/>
      <c r="B149" s="156" t="s">
        <v>165</v>
      </c>
      <c r="C149" s="462" t="s">
        <v>102</v>
      </c>
      <c r="D149" s="462"/>
      <c r="E149" s="462"/>
      <c r="F149" s="462"/>
      <c r="G149" s="462"/>
      <c r="H149" s="459">
        <v>16.649999999999999</v>
      </c>
      <c r="I149" s="459"/>
      <c r="J149" s="459"/>
      <c r="K149" s="459"/>
      <c r="L149" s="459"/>
      <c r="M149" s="459"/>
      <c r="N149" s="459">
        <v>0.5</v>
      </c>
      <c r="O149" s="459"/>
      <c r="P149" s="460">
        <f>L149*N149</f>
        <v>0</v>
      </c>
      <c r="Q149" s="460"/>
      <c r="R149" s="157" t="s">
        <v>89</v>
      </c>
    </row>
    <row r="150" spans="1:18" s="3" customFormat="1" ht="12.75" hidden="1" customHeight="1">
      <c r="A150" s="30"/>
      <c r="B150" s="156" t="s">
        <v>167</v>
      </c>
      <c r="C150" s="462" t="s">
        <v>103</v>
      </c>
      <c r="D150" s="462"/>
      <c r="E150" s="462"/>
      <c r="F150" s="462"/>
      <c r="G150" s="462"/>
      <c r="H150" s="459">
        <v>16.649999999999999</v>
      </c>
      <c r="I150" s="459"/>
      <c r="J150" s="459"/>
      <c r="K150" s="459"/>
      <c r="L150" s="459"/>
      <c r="M150" s="459"/>
      <c r="N150" s="459">
        <v>0.25</v>
      </c>
      <c r="O150" s="459"/>
      <c r="P150" s="460">
        <f>L150*N150</f>
        <v>0</v>
      </c>
      <c r="Q150" s="460"/>
      <c r="R150" s="157" t="s">
        <v>89</v>
      </c>
    </row>
    <row r="151" spans="1:18" s="3" customFormat="1" ht="12.75" hidden="1" customHeight="1">
      <c r="B151" s="156" t="s">
        <v>177</v>
      </c>
      <c r="C151" s="462" t="s">
        <v>104</v>
      </c>
      <c r="D151" s="462"/>
      <c r="E151" s="462"/>
      <c r="F151" s="462"/>
      <c r="G151" s="462"/>
      <c r="H151" s="459">
        <v>16.649999999999999</v>
      </c>
      <c r="I151" s="459"/>
      <c r="J151" s="459"/>
      <c r="K151" s="459"/>
      <c r="L151" s="459"/>
      <c r="M151" s="459"/>
      <c r="N151" s="459">
        <v>0.5</v>
      </c>
      <c r="O151" s="459"/>
      <c r="P151" s="460">
        <f>L151*N151</f>
        <v>0</v>
      </c>
      <c r="Q151" s="460"/>
      <c r="R151" s="157" t="s">
        <v>89</v>
      </c>
    </row>
    <row r="152" spans="1:18" s="3" customFormat="1" ht="12.75" hidden="1" customHeight="1">
      <c r="B152" s="156" t="s">
        <v>178</v>
      </c>
      <c r="C152" s="462" t="s">
        <v>105</v>
      </c>
      <c r="D152" s="462"/>
      <c r="E152" s="462"/>
      <c r="F152" s="462"/>
      <c r="G152" s="462"/>
      <c r="H152" s="459">
        <v>16.649999999999999</v>
      </c>
      <c r="I152" s="459"/>
      <c r="J152" s="459"/>
      <c r="K152" s="459"/>
      <c r="L152" s="459"/>
      <c r="M152" s="459"/>
      <c r="N152" s="459">
        <v>0.25</v>
      </c>
      <c r="O152" s="459"/>
      <c r="P152" s="460">
        <f>L152*N152</f>
        <v>0</v>
      </c>
      <c r="Q152" s="460"/>
      <c r="R152" s="157" t="s">
        <v>89</v>
      </c>
    </row>
    <row r="153" spans="1:18" s="3" customFormat="1" ht="12.75" hidden="1" customHeight="1">
      <c r="B153" s="150"/>
      <c r="C153" s="458"/>
      <c r="D153" s="458"/>
      <c r="E153" s="458"/>
      <c r="F153" s="458"/>
      <c r="G153" s="458"/>
      <c r="H153" s="454"/>
      <c r="I153" s="454"/>
      <c r="J153" s="454"/>
      <c r="K153" s="454"/>
      <c r="L153" s="454"/>
      <c r="M153" s="454"/>
      <c r="N153" s="454"/>
      <c r="O153" s="454"/>
      <c r="P153" s="455"/>
      <c r="Q153" s="455"/>
      <c r="R153" s="151"/>
    </row>
    <row r="154" spans="1:18" s="3" customFormat="1" ht="12.75" hidden="1" customHeight="1">
      <c r="A154" s="145" t="s">
        <v>106</v>
      </c>
      <c r="B154" s="146"/>
      <c r="C154" s="145"/>
      <c r="H154" s="146"/>
      <c r="J154" s="146"/>
      <c r="L154" s="146"/>
      <c r="N154" s="146"/>
      <c r="P154" s="456">
        <f>SUM(P148:P153)</f>
        <v>0</v>
      </c>
      <c r="Q154" s="456"/>
      <c r="R154" s="147"/>
    </row>
    <row r="155" spans="1:18" s="3" customFormat="1" ht="12.75" hidden="1" customHeight="1">
      <c r="B155"/>
      <c r="C155"/>
      <c r="H155"/>
      <c r="J155"/>
      <c r="L155"/>
      <c r="N155"/>
      <c r="P155"/>
      <c r="R155"/>
    </row>
    <row r="156" spans="1:18" s="3" customFormat="1" ht="17.100000000000001" customHeight="1">
      <c r="A156" s="145" t="s">
        <v>107</v>
      </c>
      <c r="B156" s="146"/>
      <c r="C156" s="145"/>
      <c r="H156" s="146"/>
      <c r="J156" s="146"/>
      <c r="L156" s="146"/>
      <c r="N156" s="146"/>
      <c r="P156" s="146"/>
      <c r="R156" s="147"/>
    </row>
    <row r="157" spans="1:18" s="3" customFormat="1" ht="12.75" hidden="1" customHeight="1">
      <c r="A157" s="30"/>
      <c r="B157" s="148" t="s">
        <v>186</v>
      </c>
      <c r="C157" s="461" t="s">
        <v>108</v>
      </c>
      <c r="D157" s="461"/>
      <c r="E157" s="461"/>
      <c r="F157" s="461"/>
      <c r="G157" s="461"/>
      <c r="H157" s="452"/>
      <c r="I157" s="452"/>
      <c r="J157" s="452"/>
      <c r="K157" s="452"/>
      <c r="L157" s="452"/>
      <c r="M157" s="452"/>
      <c r="N157" s="452">
        <v>0.75</v>
      </c>
      <c r="O157" s="452"/>
      <c r="P157" s="453">
        <f>L157*N157</f>
        <v>0</v>
      </c>
      <c r="Q157" s="453"/>
      <c r="R157" s="149" t="s">
        <v>89</v>
      </c>
    </row>
    <row r="158" spans="1:18" s="3" customFormat="1" ht="12.75" hidden="1" customHeight="1">
      <c r="A158" s="30"/>
      <c r="B158" s="158" t="s">
        <v>186</v>
      </c>
      <c r="C158" s="463" t="s">
        <v>108</v>
      </c>
      <c r="D158" s="463"/>
      <c r="E158" s="463"/>
      <c r="F158" s="463"/>
      <c r="G158" s="463"/>
      <c r="H158" s="464"/>
      <c r="I158" s="464"/>
      <c r="J158" s="464"/>
      <c r="K158" s="464"/>
      <c r="L158" s="464"/>
      <c r="M158" s="464"/>
      <c r="N158" s="464">
        <v>0.75</v>
      </c>
      <c r="O158" s="464"/>
      <c r="P158" s="465">
        <f>L158*N158</f>
        <v>0</v>
      </c>
      <c r="Q158" s="465"/>
      <c r="R158" s="159" t="s">
        <v>89</v>
      </c>
    </row>
    <row r="159" spans="1:18" s="3" customFormat="1" ht="15" customHeight="1">
      <c r="A159" s="30"/>
      <c r="B159" s="153" t="s">
        <v>186</v>
      </c>
      <c r="C159" s="451" t="s">
        <v>92</v>
      </c>
      <c r="D159" s="451"/>
      <c r="E159" s="451"/>
      <c r="F159" s="451"/>
      <c r="G159" s="451"/>
      <c r="H159" s="449">
        <v>12.42</v>
      </c>
      <c r="I159" s="449"/>
      <c r="J159" s="449">
        <v>20.75</v>
      </c>
      <c r="K159" s="449"/>
      <c r="L159" s="449">
        <f>H159*J159</f>
        <v>257.71499999999997</v>
      </c>
      <c r="M159" s="449"/>
      <c r="N159" s="449">
        <v>1</v>
      </c>
      <c r="O159" s="449"/>
      <c r="P159" s="450">
        <f>L159</f>
        <v>257.71499999999997</v>
      </c>
      <c r="Q159" s="450"/>
      <c r="R159" s="154" t="s">
        <v>89</v>
      </c>
    </row>
    <row r="160" spans="1:18" s="3" customFormat="1" ht="12.75" hidden="1" customHeight="1">
      <c r="A160" s="30"/>
      <c r="B160" s="153" t="s">
        <v>165</v>
      </c>
      <c r="C160" s="451" t="s">
        <v>109</v>
      </c>
      <c r="D160" s="451"/>
      <c r="E160" s="451"/>
      <c r="F160" s="451"/>
      <c r="G160" s="451"/>
      <c r="H160" s="449"/>
      <c r="I160" s="449"/>
      <c r="J160" s="449"/>
      <c r="K160" s="449"/>
      <c r="L160" s="449">
        <v>0</v>
      </c>
      <c r="M160" s="449"/>
      <c r="N160" s="449">
        <v>0.25</v>
      </c>
      <c r="O160" s="449"/>
      <c r="P160" s="450">
        <f>L160*N160</f>
        <v>0</v>
      </c>
      <c r="Q160" s="450"/>
      <c r="R160" s="154" t="s">
        <v>89</v>
      </c>
    </row>
    <row r="161" spans="1:20" s="3" customFormat="1" ht="8.1" customHeight="1">
      <c r="B161" s="153"/>
      <c r="C161" s="451"/>
      <c r="D161" s="451"/>
      <c r="E161" s="451"/>
      <c r="F161" s="451"/>
      <c r="G161" s="451"/>
      <c r="H161" s="449"/>
      <c r="I161" s="449"/>
      <c r="J161" s="449"/>
      <c r="K161" s="449"/>
      <c r="L161" s="449"/>
      <c r="M161" s="449"/>
      <c r="N161" s="449"/>
      <c r="O161" s="449"/>
      <c r="P161" s="450"/>
      <c r="Q161" s="450"/>
      <c r="R161" s="154"/>
    </row>
    <row r="162" spans="1:20" s="3" customFormat="1" ht="17.100000000000001" customHeight="1">
      <c r="A162" s="145" t="s">
        <v>106</v>
      </c>
      <c r="B162" s="146"/>
      <c r="C162" s="145"/>
      <c r="H162" s="146"/>
      <c r="J162" s="146"/>
      <c r="L162" s="146"/>
      <c r="N162" s="146"/>
      <c r="P162" s="456">
        <f>P159</f>
        <v>257.71499999999997</v>
      </c>
      <c r="Q162" s="456"/>
      <c r="R162" s="147"/>
    </row>
    <row r="163" spans="1:20" s="3" customFormat="1" ht="9.9499999999999993" customHeight="1">
      <c r="B163"/>
      <c r="C163"/>
      <c r="H163"/>
      <c r="J163"/>
      <c r="L163"/>
      <c r="N163"/>
      <c r="P163"/>
      <c r="R163"/>
    </row>
    <row r="164" spans="1:20" s="3" customFormat="1" ht="9.9499999999999993" customHeight="1">
      <c r="B164"/>
      <c r="C164"/>
      <c r="H164"/>
      <c r="J164"/>
      <c r="L164"/>
      <c r="N164"/>
      <c r="P164"/>
      <c r="R164"/>
    </row>
    <row r="165" spans="1:20" s="160" customFormat="1" ht="15.95" customHeight="1">
      <c r="B165" s="161" t="s">
        <v>110</v>
      </c>
      <c r="C165" s="162"/>
      <c r="D165" s="162"/>
      <c r="E165" s="162"/>
      <c r="F165" s="162"/>
      <c r="G165" s="162"/>
      <c r="H165" s="162"/>
      <c r="I165" s="162"/>
      <c r="J165" s="162"/>
      <c r="K165" s="162"/>
      <c r="L165" s="162"/>
      <c r="M165" s="162"/>
      <c r="N165" s="162"/>
      <c r="O165" s="162"/>
      <c r="P165" s="468">
        <f>SUM(P145+P162)</f>
        <v>1272.2774999999999</v>
      </c>
      <c r="Q165" s="468"/>
      <c r="R165" s="163" t="s">
        <v>111</v>
      </c>
    </row>
    <row r="166" spans="1:20" s="3" customFormat="1" ht="9.9499999999999993" customHeight="1">
      <c r="N166" s="59"/>
      <c r="P166" s="60"/>
    </row>
    <row r="167" spans="1:20" s="3" customFormat="1" ht="9.9499999999999993" customHeight="1">
      <c r="N167" s="59"/>
      <c r="P167" s="60"/>
    </row>
    <row r="168" spans="1:20" ht="14.25" customHeight="1">
      <c r="A168" s="3"/>
      <c r="B168" s="8" t="s">
        <v>112</v>
      </c>
      <c r="D168" s="44"/>
      <c r="M168" s="469">
        <v>3600</v>
      </c>
      <c r="N168" s="469"/>
      <c r="O168" s="41" t="s">
        <v>113</v>
      </c>
      <c r="P168" s="5"/>
      <c r="Q168" s="5"/>
      <c r="S168" s="5"/>
      <c r="T168"/>
    </row>
    <row r="169" spans="1:20" ht="6" customHeight="1">
      <c r="A169" s="3"/>
      <c r="K169" s="49"/>
      <c r="S169" s="5"/>
      <c r="T169"/>
    </row>
    <row r="170" spans="1:20" ht="9.9499999999999993" customHeight="1">
      <c r="A170" s="3"/>
      <c r="B170" s="470" t="s">
        <v>114</v>
      </c>
      <c r="C170" s="470"/>
      <c r="D170" s="470"/>
      <c r="E170" s="470"/>
      <c r="F170" s="470"/>
      <c r="G170" s="470"/>
      <c r="H170" s="470"/>
      <c r="I170" s="470"/>
      <c r="J170" s="470"/>
      <c r="K170" s="470"/>
      <c r="L170" s="470"/>
      <c r="M170" s="470"/>
      <c r="N170" s="471">
        <f>M168*P165</f>
        <v>4580199</v>
      </c>
      <c r="O170" s="471"/>
      <c r="P170" s="471"/>
      <c r="Q170" s="472" t="s">
        <v>115</v>
      </c>
      <c r="R170" s="472"/>
      <c r="S170" s="5"/>
      <c r="T170"/>
    </row>
    <row r="171" spans="1:20" ht="9.9499999999999993" customHeight="1">
      <c r="B171" s="470"/>
      <c r="C171" s="470"/>
      <c r="D171" s="470"/>
      <c r="E171" s="470"/>
      <c r="F171" s="470"/>
      <c r="G171" s="470"/>
      <c r="H171" s="470"/>
      <c r="I171" s="470"/>
      <c r="J171" s="470"/>
      <c r="K171" s="470"/>
      <c r="L171" s="470"/>
      <c r="M171" s="470"/>
      <c r="N171" s="471"/>
      <c r="O171" s="471"/>
      <c r="P171" s="471"/>
      <c r="Q171" s="472"/>
      <c r="R171" s="472"/>
      <c r="S171" s="5"/>
      <c r="T171"/>
    </row>
    <row r="172" spans="1:20" ht="8.1" customHeight="1">
      <c r="S172" s="5"/>
      <c r="T172"/>
    </row>
    <row r="173" spans="1:20" ht="8.1" customHeight="1">
      <c r="A173" s="3"/>
      <c r="B173" s="46"/>
      <c r="C173" s="46"/>
      <c r="D173" s="41"/>
      <c r="G173" s="57"/>
      <c r="S173" s="5"/>
      <c r="T173"/>
    </row>
    <row r="174" spans="1:20" ht="15" customHeight="1">
      <c r="B174" s="141" t="s">
        <v>116</v>
      </c>
      <c r="S174" s="5"/>
      <c r="T174"/>
    </row>
    <row r="175" spans="1:20" ht="12.75" hidden="1" customHeight="1">
      <c r="A175" s="8" t="s">
        <v>117</v>
      </c>
      <c r="B175" s="141"/>
      <c r="S175" s="5"/>
      <c r="T175"/>
    </row>
    <row r="176" spans="1:20" ht="12.75" hidden="1" customHeight="1">
      <c r="B176" s="141"/>
      <c r="S176" s="5"/>
      <c r="T176"/>
    </row>
    <row r="177" spans="1:20" ht="12.75" hidden="1" customHeight="1">
      <c r="A177" s="145" t="s">
        <v>118</v>
      </c>
      <c r="S177" s="5"/>
      <c r="T177"/>
    </row>
    <row r="178" spans="1:20" s="3" customFormat="1" ht="12.75" hidden="1" customHeight="1">
      <c r="A178" s="30"/>
      <c r="B178" s="164" t="s">
        <v>186</v>
      </c>
      <c r="C178" s="473" t="s">
        <v>119</v>
      </c>
      <c r="D178" s="473"/>
      <c r="E178" s="473"/>
      <c r="F178" s="473"/>
      <c r="G178" s="473"/>
      <c r="H178" s="449">
        <v>45.35</v>
      </c>
      <c r="I178" s="449"/>
      <c r="J178" s="449">
        <v>24.35</v>
      </c>
      <c r="K178" s="449"/>
      <c r="L178" s="449"/>
      <c r="M178" s="449"/>
      <c r="N178" s="466">
        <v>2.5</v>
      </c>
      <c r="O178" s="466"/>
      <c r="P178" s="467">
        <f>L178*N178</f>
        <v>0</v>
      </c>
      <c r="Q178" s="467"/>
      <c r="R178" s="165" t="s">
        <v>120</v>
      </c>
    </row>
    <row r="179" spans="1:20" s="3" customFormat="1" ht="12.75" hidden="1" customHeight="1">
      <c r="B179" s="166" t="s">
        <v>165</v>
      </c>
      <c r="C179" s="451" t="s">
        <v>121</v>
      </c>
      <c r="D179" s="451"/>
      <c r="E179" s="451"/>
      <c r="F179" s="451"/>
      <c r="G179" s="451"/>
      <c r="H179" s="449"/>
      <c r="I179" s="449"/>
      <c r="J179" s="449"/>
      <c r="K179" s="449"/>
      <c r="L179" s="449">
        <v>0</v>
      </c>
      <c r="M179" s="449"/>
      <c r="N179" s="449">
        <v>1</v>
      </c>
      <c r="O179" s="449"/>
      <c r="P179" s="450">
        <f>L179*N179</f>
        <v>0</v>
      </c>
      <c r="Q179" s="450"/>
      <c r="R179" s="167" t="s">
        <v>120</v>
      </c>
    </row>
    <row r="180" spans="1:20" s="3" customFormat="1" ht="12.75" hidden="1" customHeight="1">
      <c r="B180" s="168"/>
      <c r="C180" s="478"/>
      <c r="D180" s="478"/>
      <c r="E180" s="478"/>
      <c r="F180" s="478"/>
      <c r="G180" s="478"/>
      <c r="H180" s="474"/>
      <c r="I180" s="474"/>
      <c r="J180" s="474"/>
      <c r="K180" s="474"/>
      <c r="L180" s="474"/>
      <c r="M180" s="474"/>
      <c r="N180" s="474"/>
      <c r="O180" s="474"/>
      <c r="P180" s="475"/>
      <c r="Q180" s="475"/>
      <c r="R180" s="169"/>
    </row>
    <row r="181" spans="1:20" s="3" customFormat="1" ht="12.75" hidden="1" customHeight="1">
      <c r="B181" s="476" t="s">
        <v>122</v>
      </c>
      <c r="C181" s="476"/>
      <c r="D181" s="476"/>
      <c r="E181" s="476"/>
      <c r="F181" s="476"/>
      <c r="G181" s="476"/>
      <c r="H181" s="476"/>
      <c r="I181" s="476"/>
      <c r="J181" s="476"/>
      <c r="K181" s="476"/>
      <c r="L181" s="476"/>
      <c r="M181" s="476"/>
      <c r="N181" s="476"/>
      <c r="O181" s="477">
        <f>SUM(P178:Q179)</f>
        <v>0</v>
      </c>
      <c r="P181" s="477"/>
      <c r="Q181" s="477"/>
      <c r="R181" s="170" t="s">
        <v>120</v>
      </c>
      <c r="S181" s="30"/>
    </row>
    <row r="182" spans="1:20" s="3" customFormat="1" ht="12.75" hidden="1" customHeight="1">
      <c r="A182" s="145" t="s">
        <v>46</v>
      </c>
      <c r="B182" s="146"/>
      <c r="C182" s="145"/>
      <c r="H182" s="146"/>
      <c r="J182" s="146"/>
      <c r="L182" s="146"/>
      <c r="N182" s="146"/>
      <c r="P182" s="456"/>
      <c r="Q182" s="456"/>
      <c r="R182" s="147"/>
    </row>
    <row r="183" spans="1:20" s="3" customFormat="1" ht="12.75" hidden="1" customHeight="1">
      <c r="A183" s="30"/>
      <c r="B183" s="164" t="s">
        <v>186</v>
      </c>
      <c r="C183" s="473" t="s">
        <v>123</v>
      </c>
      <c r="D183" s="473"/>
      <c r="E183" s="473"/>
      <c r="F183" s="473"/>
      <c r="G183" s="473"/>
      <c r="H183" s="466"/>
      <c r="I183" s="466"/>
      <c r="J183" s="466"/>
      <c r="K183" s="466"/>
      <c r="L183" s="466">
        <v>369.06</v>
      </c>
      <c r="M183" s="466"/>
      <c r="N183" s="466">
        <v>6.8</v>
      </c>
      <c r="O183" s="466"/>
      <c r="P183" s="467">
        <v>0</v>
      </c>
      <c r="Q183" s="467"/>
      <c r="R183" s="149" t="s">
        <v>120</v>
      </c>
    </row>
    <row r="184" spans="1:20" s="3" customFormat="1" ht="12.75" hidden="1" customHeight="1">
      <c r="B184" s="166" t="s">
        <v>165</v>
      </c>
      <c r="C184" s="451" t="s">
        <v>124</v>
      </c>
      <c r="D184" s="451"/>
      <c r="E184" s="451"/>
      <c r="F184" s="451"/>
      <c r="G184" s="451"/>
      <c r="H184" s="449"/>
      <c r="I184" s="449"/>
      <c r="J184" s="449"/>
      <c r="K184" s="449"/>
      <c r="L184" s="449">
        <v>73.599999999999994</v>
      </c>
      <c r="M184" s="449"/>
      <c r="N184" s="449">
        <v>3</v>
      </c>
      <c r="O184" s="449"/>
      <c r="P184" s="450">
        <v>0</v>
      </c>
      <c r="Q184" s="450"/>
      <c r="R184" s="149" t="s">
        <v>120</v>
      </c>
    </row>
    <row r="185" spans="1:20" s="3" customFormat="1" ht="12.75" hidden="1" customHeight="1">
      <c r="A185" s="30"/>
      <c r="B185" s="166" t="s">
        <v>167</v>
      </c>
      <c r="C185" s="451" t="s">
        <v>94</v>
      </c>
      <c r="D185" s="451"/>
      <c r="E185" s="451"/>
      <c r="F185" s="451"/>
      <c r="G185" s="451"/>
      <c r="H185" s="449"/>
      <c r="I185" s="449"/>
      <c r="J185" s="449"/>
      <c r="K185" s="449"/>
      <c r="L185" s="449">
        <v>17.32</v>
      </c>
      <c r="M185" s="449"/>
      <c r="N185" s="449">
        <v>4</v>
      </c>
      <c r="O185" s="449"/>
      <c r="P185" s="450">
        <v>0</v>
      </c>
      <c r="Q185" s="450"/>
      <c r="R185" s="149" t="s">
        <v>120</v>
      </c>
    </row>
    <row r="186" spans="1:20" s="3" customFormat="1" ht="12.75" hidden="1" customHeight="1">
      <c r="B186" s="166" t="s">
        <v>177</v>
      </c>
      <c r="C186" s="451" t="s">
        <v>125</v>
      </c>
      <c r="D186" s="451"/>
      <c r="E186" s="451"/>
      <c r="F186" s="451"/>
      <c r="G186" s="451"/>
      <c r="H186" s="449"/>
      <c r="I186" s="449"/>
      <c r="J186" s="449"/>
      <c r="K186" s="449"/>
      <c r="L186" s="449">
        <v>209.76</v>
      </c>
      <c r="M186" s="449"/>
      <c r="N186" s="449">
        <v>8</v>
      </c>
      <c r="O186" s="449"/>
      <c r="P186" s="450">
        <v>0</v>
      </c>
      <c r="Q186" s="450"/>
      <c r="R186" s="149" t="s">
        <v>120</v>
      </c>
    </row>
    <row r="187" spans="1:20" s="3" customFormat="1" ht="12.75" hidden="1" customHeight="1">
      <c r="A187" s="30"/>
      <c r="B187" s="166" t="s">
        <v>178</v>
      </c>
      <c r="C187" s="451" t="s">
        <v>126</v>
      </c>
      <c r="D187" s="451"/>
      <c r="E187" s="451"/>
      <c r="F187" s="451"/>
      <c r="G187" s="451"/>
      <c r="H187" s="449"/>
      <c r="I187" s="449"/>
      <c r="J187" s="449"/>
      <c r="K187" s="449"/>
      <c r="L187" s="449"/>
      <c r="M187" s="449"/>
      <c r="N187" s="449">
        <v>3</v>
      </c>
      <c r="O187" s="449"/>
      <c r="P187" s="450">
        <f>L187*N187</f>
        <v>0</v>
      </c>
      <c r="Q187" s="450"/>
      <c r="R187" s="149" t="s">
        <v>120</v>
      </c>
    </row>
    <row r="188" spans="1:20" s="3" customFormat="1" ht="12.75" hidden="1" customHeight="1">
      <c r="B188" s="166" t="s">
        <v>179</v>
      </c>
      <c r="C188" s="451" t="s">
        <v>127</v>
      </c>
      <c r="D188" s="451"/>
      <c r="E188" s="451"/>
      <c r="F188" s="451"/>
      <c r="G188" s="451"/>
      <c r="H188" s="449"/>
      <c r="I188" s="449"/>
      <c r="J188" s="449"/>
      <c r="K188" s="449"/>
      <c r="L188" s="449"/>
      <c r="M188" s="449"/>
      <c r="N188" s="449">
        <v>3.8</v>
      </c>
      <c r="O188" s="449"/>
      <c r="P188" s="450">
        <f>L188*N188</f>
        <v>0</v>
      </c>
      <c r="Q188" s="450"/>
      <c r="R188" s="149" t="s">
        <v>120</v>
      </c>
    </row>
    <row r="189" spans="1:20" s="3" customFormat="1" ht="12.75" hidden="1" customHeight="1">
      <c r="A189" s="30"/>
      <c r="B189" s="166" t="s">
        <v>180</v>
      </c>
      <c r="C189" s="451" t="s">
        <v>128</v>
      </c>
      <c r="D189" s="451"/>
      <c r="E189" s="451"/>
      <c r="F189" s="451"/>
      <c r="G189" s="451"/>
      <c r="H189" s="449"/>
      <c r="I189" s="449"/>
      <c r="J189" s="449"/>
      <c r="K189" s="449"/>
      <c r="L189" s="449"/>
      <c r="M189" s="449"/>
      <c r="N189" s="449">
        <v>4.5</v>
      </c>
      <c r="O189" s="449"/>
      <c r="P189" s="450">
        <f>L189*N189</f>
        <v>0</v>
      </c>
      <c r="Q189" s="450"/>
      <c r="R189" s="149" t="s">
        <v>120</v>
      </c>
    </row>
    <row r="190" spans="1:20" s="3" customFormat="1" ht="12.75" hidden="1" customHeight="1">
      <c r="B190" s="166" t="s">
        <v>129</v>
      </c>
      <c r="C190" s="451" t="s">
        <v>130</v>
      </c>
      <c r="D190" s="451"/>
      <c r="E190" s="451"/>
      <c r="F190" s="451"/>
      <c r="G190" s="451"/>
      <c r="H190" s="449"/>
      <c r="I190" s="449"/>
      <c r="J190" s="449"/>
      <c r="K190" s="449"/>
      <c r="L190" s="449">
        <v>205.37</v>
      </c>
      <c r="M190" s="449"/>
      <c r="N190" s="449">
        <v>1</v>
      </c>
      <c r="O190" s="449"/>
      <c r="P190" s="450">
        <v>0</v>
      </c>
      <c r="Q190" s="450"/>
      <c r="R190" s="149" t="s">
        <v>120</v>
      </c>
    </row>
    <row r="191" spans="1:20" s="3" customFormat="1" ht="12.75" hidden="1" customHeight="1">
      <c r="B191" s="166" t="s">
        <v>131</v>
      </c>
      <c r="C191" s="451" t="s">
        <v>132</v>
      </c>
      <c r="D191" s="451"/>
      <c r="E191" s="451"/>
      <c r="F191" s="451"/>
      <c r="G191" s="451"/>
      <c r="H191" s="449"/>
      <c r="I191" s="449"/>
      <c r="J191" s="449"/>
      <c r="K191" s="449"/>
      <c r="L191" s="449">
        <v>92</v>
      </c>
      <c r="M191" s="449"/>
      <c r="N191" s="449">
        <v>1</v>
      </c>
      <c r="O191" s="449"/>
      <c r="P191" s="450">
        <v>0</v>
      </c>
      <c r="Q191" s="450"/>
      <c r="R191" s="149" t="s">
        <v>120</v>
      </c>
    </row>
    <row r="192" spans="1:20" s="3" customFormat="1" ht="12.75" hidden="1" customHeight="1">
      <c r="B192" s="166" t="s">
        <v>192</v>
      </c>
      <c r="C192" s="451" t="s">
        <v>133</v>
      </c>
      <c r="D192" s="451"/>
      <c r="E192" s="451"/>
      <c r="F192" s="451"/>
      <c r="G192" s="451"/>
      <c r="H192" s="449"/>
      <c r="I192" s="449"/>
      <c r="J192" s="449"/>
      <c r="K192" s="449"/>
      <c r="L192" s="449"/>
      <c r="M192" s="449"/>
      <c r="N192" s="449">
        <v>1</v>
      </c>
      <c r="O192" s="449"/>
      <c r="P192" s="450">
        <f>L192*N192</f>
        <v>0</v>
      </c>
      <c r="Q192" s="450"/>
      <c r="R192" s="149" t="s">
        <v>120</v>
      </c>
    </row>
    <row r="193" spans="1:20" s="3" customFormat="1" ht="12.75" hidden="1" customHeight="1">
      <c r="B193" s="166" t="s">
        <v>167</v>
      </c>
      <c r="C193" s="451" t="s">
        <v>97</v>
      </c>
      <c r="D193" s="451"/>
      <c r="E193" s="451"/>
      <c r="F193" s="451"/>
      <c r="G193" s="451"/>
      <c r="H193" s="449"/>
      <c r="I193" s="449"/>
      <c r="J193" s="449"/>
      <c r="K193" s="449"/>
      <c r="L193" s="449"/>
      <c r="M193" s="449"/>
      <c r="N193" s="449">
        <v>0.25</v>
      </c>
      <c r="O193" s="449"/>
      <c r="P193" s="450">
        <f>L193*N193</f>
        <v>0</v>
      </c>
      <c r="Q193" s="450"/>
      <c r="R193" s="167" t="s">
        <v>89</v>
      </c>
    </row>
    <row r="194" spans="1:20" s="3" customFormat="1" ht="12.75" hidden="1" customHeight="1">
      <c r="A194" s="30"/>
      <c r="B194" s="166" t="s">
        <v>177</v>
      </c>
      <c r="C194" s="451" t="s">
        <v>98</v>
      </c>
      <c r="D194" s="451"/>
      <c r="E194" s="451"/>
      <c r="F194" s="451"/>
      <c r="G194" s="451"/>
      <c r="H194" s="449"/>
      <c r="I194" s="449"/>
      <c r="J194" s="449"/>
      <c r="K194" s="449"/>
      <c r="L194" s="449"/>
      <c r="M194" s="449"/>
      <c r="N194" s="449">
        <v>0.5</v>
      </c>
      <c r="O194" s="449"/>
      <c r="P194" s="450">
        <f>L194*N194</f>
        <v>0</v>
      </c>
      <c r="Q194" s="450"/>
      <c r="R194" s="167" t="s">
        <v>89</v>
      </c>
    </row>
    <row r="195" spans="1:20" s="3" customFormat="1" ht="12.75" hidden="1" customHeight="1">
      <c r="A195" s="30"/>
      <c r="B195" s="166" t="s">
        <v>178</v>
      </c>
      <c r="C195" s="451" t="s">
        <v>99</v>
      </c>
      <c r="D195" s="451"/>
      <c r="E195" s="451"/>
      <c r="F195" s="451"/>
      <c r="G195" s="451"/>
      <c r="H195" s="449"/>
      <c r="I195" s="449"/>
      <c r="J195" s="449"/>
      <c r="K195" s="449"/>
      <c r="L195" s="449"/>
      <c r="M195" s="449"/>
      <c r="N195" s="449">
        <v>0.25</v>
      </c>
      <c r="O195" s="449"/>
      <c r="P195" s="450">
        <f>L195*N195</f>
        <v>0</v>
      </c>
      <c r="Q195" s="450"/>
      <c r="R195" s="167" t="s">
        <v>89</v>
      </c>
    </row>
    <row r="196" spans="1:20" s="3" customFormat="1" ht="12.75" hidden="1" customHeight="1">
      <c r="B196" s="168"/>
      <c r="C196" s="478"/>
      <c r="D196" s="478"/>
      <c r="E196" s="478"/>
      <c r="F196" s="478"/>
      <c r="G196" s="478"/>
      <c r="H196" s="474"/>
      <c r="I196" s="474"/>
      <c r="J196" s="474"/>
      <c r="K196" s="474"/>
      <c r="L196" s="474"/>
      <c r="M196" s="474"/>
      <c r="N196" s="474"/>
      <c r="O196" s="474"/>
      <c r="P196" s="475"/>
      <c r="Q196" s="475"/>
      <c r="R196" s="169"/>
    </row>
    <row r="197" spans="1:20" s="3" customFormat="1" ht="12.75" hidden="1" customHeight="1">
      <c r="B197" s="476" t="s">
        <v>122</v>
      </c>
      <c r="C197" s="476"/>
      <c r="D197" s="476"/>
      <c r="E197" s="476"/>
      <c r="F197" s="476"/>
      <c r="G197" s="476"/>
      <c r="H197" s="476"/>
      <c r="I197" s="476"/>
      <c r="J197" s="476"/>
      <c r="K197" s="476"/>
      <c r="L197" s="476"/>
      <c r="M197" s="476"/>
      <c r="N197" s="476"/>
      <c r="O197" s="477">
        <f>SUM(P183:Q192)</f>
        <v>0</v>
      </c>
      <c r="P197" s="477"/>
      <c r="Q197" s="477"/>
      <c r="R197" s="170" t="s">
        <v>120</v>
      </c>
      <c r="S197" s="30"/>
    </row>
    <row r="198" spans="1:20" s="3" customFormat="1" ht="12.75" hidden="1" customHeight="1">
      <c r="B198" s="171"/>
      <c r="C198" s="172"/>
      <c r="D198" s="172"/>
      <c r="E198" s="172"/>
      <c r="F198" s="172"/>
      <c r="G198" s="479"/>
      <c r="H198" s="479"/>
      <c r="I198" s="479"/>
      <c r="J198" s="479"/>
      <c r="K198" s="479"/>
      <c r="L198" s="479"/>
      <c r="M198" s="479"/>
      <c r="N198" s="479"/>
      <c r="O198" s="480"/>
      <c r="P198" s="480"/>
      <c r="Q198" s="480"/>
      <c r="R198" s="173"/>
      <c r="S198" s="30"/>
    </row>
    <row r="199" spans="1:20" s="3" customFormat="1" ht="12.75" hidden="1" customHeight="1">
      <c r="C199" s="59"/>
      <c r="D199" s="4"/>
      <c r="E199" s="4"/>
      <c r="F199" s="4"/>
      <c r="G199" s="4"/>
      <c r="H199" s="4"/>
      <c r="I199" s="4"/>
      <c r="J199" s="4"/>
      <c r="K199" s="4"/>
      <c r="L199" s="4"/>
      <c r="M199" s="4"/>
      <c r="N199" s="4"/>
      <c r="O199" s="4"/>
      <c r="P199" s="123"/>
      <c r="Q199" s="123"/>
      <c r="R199" s="4"/>
      <c r="T199" s="30"/>
    </row>
    <row r="200" spans="1:20" s="3" customFormat="1" ht="12.75" hidden="1" customHeight="1">
      <c r="A200" s="145" t="s">
        <v>60</v>
      </c>
      <c r="B200" s="146"/>
      <c r="C200" s="145"/>
      <c r="H200" s="146"/>
      <c r="J200" s="146"/>
      <c r="L200" s="146"/>
      <c r="N200" s="146"/>
      <c r="P200" s="456"/>
      <c r="Q200" s="456"/>
      <c r="R200" s="147"/>
    </row>
    <row r="201" spans="1:20" s="3" customFormat="1" ht="12.75" hidden="1" customHeight="1">
      <c r="A201" s="30"/>
      <c r="B201" s="164" t="s">
        <v>186</v>
      </c>
      <c r="C201" s="451" t="s">
        <v>134</v>
      </c>
      <c r="D201" s="451"/>
      <c r="E201" s="451"/>
      <c r="F201" s="451"/>
      <c r="G201" s="451"/>
      <c r="H201" s="466"/>
      <c r="I201" s="466"/>
      <c r="J201" s="466"/>
      <c r="K201" s="466"/>
      <c r="L201" s="466">
        <v>85.21</v>
      </c>
      <c r="M201" s="466"/>
      <c r="N201" s="466">
        <v>3</v>
      </c>
      <c r="O201" s="466"/>
      <c r="P201" s="467">
        <v>0</v>
      </c>
      <c r="Q201" s="467"/>
      <c r="R201" s="149" t="s">
        <v>120</v>
      </c>
    </row>
    <row r="202" spans="1:20" s="3" customFormat="1" ht="12.75" hidden="1" customHeight="1">
      <c r="B202" s="166" t="s">
        <v>165</v>
      </c>
      <c r="C202" s="451" t="s">
        <v>135</v>
      </c>
      <c r="D202" s="451"/>
      <c r="E202" s="451"/>
      <c r="F202" s="451"/>
      <c r="G202" s="451"/>
      <c r="H202" s="449"/>
      <c r="I202" s="449"/>
      <c r="J202" s="449"/>
      <c r="K202" s="449"/>
      <c r="L202" s="449">
        <v>88.7</v>
      </c>
      <c r="M202" s="449"/>
      <c r="N202" s="449">
        <v>3</v>
      </c>
      <c r="O202" s="449"/>
      <c r="P202" s="450">
        <v>0</v>
      </c>
      <c r="Q202" s="450"/>
      <c r="R202" s="149" t="s">
        <v>120</v>
      </c>
    </row>
    <row r="203" spans="1:20" s="3" customFormat="1" ht="12.75" hidden="1" customHeight="1">
      <c r="A203" s="30"/>
      <c r="B203" s="166" t="s">
        <v>167</v>
      </c>
      <c r="C203" s="451" t="s">
        <v>94</v>
      </c>
      <c r="D203" s="451"/>
      <c r="E203" s="451"/>
      <c r="F203" s="451"/>
      <c r="G203" s="451"/>
      <c r="H203" s="449"/>
      <c r="I203" s="449"/>
      <c r="J203" s="449"/>
      <c r="K203" s="449"/>
      <c r="L203" s="449">
        <v>17.32</v>
      </c>
      <c r="M203" s="449"/>
      <c r="N203" s="449">
        <v>4</v>
      </c>
      <c r="O203" s="449"/>
      <c r="P203" s="450">
        <v>0</v>
      </c>
      <c r="Q203" s="450"/>
      <c r="R203" s="149" t="s">
        <v>120</v>
      </c>
    </row>
    <row r="204" spans="1:20" s="3" customFormat="1" ht="12.75" hidden="1" customHeight="1">
      <c r="B204" s="166" t="s">
        <v>177</v>
      </c>
      <c r="C204" s="451" t="s">
        <v>125</v>
      </c>
      <c r="D204" s="451"/>
      <c r="E204" s="451"/>
      <c r="F204" s="451"/>
      <c r="G204" s="451"/>
      <c r="H204" s="449"/>
      <c r="I204" s="449"/>
      <c r="J204" s="449"/>
      <c r="K204" s="449"/>
      <c r="L204" s="449">
        <v>209.76</v>
      </c>
      <c r="M204" s="449"/>
      <c r="N204" s="449">
        <v>8</v>
      </c>
      <c r="O204" s="449"/>
      <c r="P204" s="450">
        <v>0</v>
      </c>
      <c r="Q204" s="450"/>
      <c r="R204" s="149" t="s">
        <v>120</v>
      </c>
    </row>
    <row r="205" spans="1:20" s="3" customFormat="1" ht="12.75" hidden="1" customHeight="1">
      <c r="A205" s="30"/>
      <c r="B205" s="166" t="s">
        <v>178</v>
      </c>
      <c r="C205" s="451" t="s">
        <v>126</v>
      </c>
      <c r="D205" s="451"/>
      <c r="E205" s="451"/>
      <c r="F205" s="451"/>
      <c r="G205" s="451"/>
      <c r="H205" s="449"/>
      <c r="I205" s="449"/>
      <c r="J205" s="449"/>
      <c r="K205" s="449"/>
      <c r="L205" s="449">
        <v>121.95</v>
      </c>
      <c r="M205" s="449"/>
      <c r="N205" s="449">
        <v>3</v>
      </c>
      <c r="O205" s="449"/>
      <c r="P205" s="450">
        <v>0</v>
      </c>
      <c r="Q205" s="450"/>
      <c r="R205" s="149" t="s">
        <v>120</v>
      </c>
    </row>
    <row r="206" spans="1:20" s="3" customFormat="1" ht="12.75" hidden="1" customHeight="1">
      <c r="B206" s="166" t="s">
        <v>179</v>
      </c>
      <c r="C206" s="451" t="s">
        <v>127</v>
      </c>
      <c r="D206" s="451"/>
      <c r="E206" s="451"/>
      <c r="F206" s="451"/>
      <c r="G206" s="451"/>
      <c r="H206" s="449"/>
      <c r="I206" s="449"/>
      <c r="J206" s="449"/>
      <c r="K206" s="449"/>
      <c r="L206" s="449">
        <v>32.119999999999997</v>
      </c>
      <c r="M206" s="449"/>
      <c r="N206" s="449">
        <v>3.8</v>
      </c>
      <c r="O206" s="449"/>
      <c r="P206" s="450">
        <v>0</v>
      </c>
      <c r="Q206" s="450"/>
      <c r="R206" s="149" t="s">
        <v>120</v>
      </c>
    </row>
    <row r="207" spans="1:20" s="3" customFormat="1" ht="12.75" hidden="1" customHeight="1">
      <c r="A207" s="30"/>
      <c r="B207" s="166" t="s">
        <v>180</v>
      </c>
      <c r="C207" s="451" t="s">
        <v>128</v>
      </c>
      <c r="D207" s="451"/>
      <c r="E207" s="451"/>
      <c r="F207" s="451"/>
      <c r="G207" s="451"/>
      <c r="H207" s="449"/>
      <c r="I207" s="449"/>
      <c r="J207" s="449"/>
      <c r="K207" s="449"/>
      <c r="L207" s="449">
        <v>147.26</v>
      </c>
      <c r="M207" s="449"/>
      <c r="N207" s="449">
        <v>4.5</v>
      </c>
      <c r="O207" s="449"/>
      <c r="P207" s="450">
        <v>0</v>
      </c>
      <c r="Q207" s="450"/>
      <c r="R207" s="149" t="s">
        <v>120</v>
      </c>
    </row>
    <row r="208" spans="1:20" s="3" customFormat="1" ht="12.75" hidden="1" customHeight="1">
      <c r="B208" s="166" t="s">
        <v>129</v>
      </c>
      <c r="C208" s="451" t="s">
        <v>130</v>
      </c>
      <c r="D208" s="451"/>
      <c r="E208" s="451"/>
      <c r="F208" s="451"/>
      <c r="G208" s="451"/>
      <c r="H208" s="449"/>
      <c r="I208" s="449"/>
      <c r="J208" s="449"/>
      <c r="K208" s="449"/>
      <c r="L208" s="449">
        <v>205.37</v>
      </c>
      <c r="M208" s="449"/>
      <c r="N208" s="449">
        <v>1</v>
      </c>
      <c r="O208" s="449"/>
      <c r="P208" s="450">
        <v>0</v>
      </c>
      <c r="Q208" s="450"/>
      <c r="R208" s="149" t="s">
        <v>120</v>
      </c>
    </row>
    <row r="209" spans="1:20" s="3" customFormat="1" ht="12.75" hidden="1" customHeight="1">
      <c r="B209" s="166" t="s">
        <v>131</v>
      </c>
      <c r="C209" s="451" t="s">
        <v>132</v>
      </c>
      <c r="D209" s="451"/>
      <c r="E209" s="451"/>
      <c r="F209" s="451"/>
      <c r="G209" s="451"/>
      <c r="H209" s="449"/>
      <c r="I209" s="449"/>
      <c r="J209" s="449"/>
      <c r="K209" s="449"/>
      <c r="L209" s="449">
        <v>92</v>
      </c>
      <c r="M209" s="449"/>
      <c r="N209" s="449">
        <v>1</v>
      </c>
      <c r="O209" s="449"/>
      <c r="P209" s="450">
        <v>0</v>
      </c>
      <c r="Q209" s="450"/>
      <c r="R209" s="149" t="s">
        <v>120</v>
      </c>
    </row>
    <row r="210" spans="1:20" s="3" customFormat="1" ht="12.75" hidden="1" customHeight="1">
      <c r="B210" s="166" t="s">
        <v>192</v>
      </c>
      <c r="C210" s="451" t="s">
        <v>133</v>
      </c>
      <c r="D210" s="451"/>
      <c r="E210" s="451"/>
      <c r="F210" s="451"/>
      <c r="G210" s="451"/>
      <c r="H210" s="449"/>
      <c r="I210" s="449"/>
      <c r="J210" s="449"/>
      <c r="K210" s="449"/>
      <c r="L210" s="449">
        <v>22.17</v>
      </c>
      <c r="M210" s="449"/>
      <c r="N210" s="449">
        <v>1</v>
      </c>
      <c r="O210" s="449"/>
      <c r="P210" s="450">
        <v>0</v>
      </c>
      <c r="Q210" s="450"/>
      <c r="R210" s="149" t="s">
        <v>120</v>
      </c>
    </row>
    <row r="211" spans="1:20" s="3" customFormat="1" ht="12.75" hidden="1" customHeight="1">
      <c r="B211" s="166" t="s">
        <v>167</v>
      </c>
      <c r="C211" s="451" t="s">
        <v>97</v>
      </c>
      <c r="D211" s="451"/>
      <c r="E211" s="451"/>
      <c r="F211" s="451"/>
      <c r="G211" s="451"/>
      <c r="H211" s="449"/>
      <c r="I211" s="449"/>
      <c r="J211" s="449"/>
      <c r="K211" s="449"/>
      <c r="L211" s="449"/>
      <c r="M211" s="449"/>
      <c r="N211" s="449">
        <v>0.25</v>
      </c>
      <c r="O211" s="449"/>
      <c r="P211" s="450">
        <f>L211*N211</f>
        <v>0</v>
      </c>
      <c r="Q211" s="450"/>
      <c r="R211" s="167" t="s">
        <v>89</v>
      </c>
    </row>
    <row r="212" spans="1:20" s="3" customFormat="1" ht="12.75" hidden="1" customHeight="1">
      <c r="A212" s="30"/>
      <c r="B212" s="166" t="s">
        <v>177</v>
      </c>
      <c r="C212" s="451" t="s">
        <v>98</v>
      </c>
      <c r="D212" s="451"/>
      <c r="E212" s="451"/>
      <c r="F212" s="451"/>
      <c r="G212" s="451"/>
      <c r="H212" s="449"/>
      <c r="I212" s="449"/>
      <c r="J212" s="449"/>
      <c r="K212" s="449"/>
      <c r="L212" s="449"/>
      <c r="M212" s="449"/>
      <c r="N212" s="449">
        <v>0.5</v>
      </c>
      <c r="O212" s="449"/>
      <c r="P212" s="450">
        <f>L212*N212</f>
        <v>0</v>
      </c>
      <c r="Q212" s="450"/>
      <c r="R212" s="167" t="s">
        <v>89</v>
      </c>
    </row>
    <row r="213" spans="1:20" s="3" customFormat="1" ht="12.75" hidden="1" customHeight="1">
      <c r="A213" s="30"/>
      <c r="B213" s="166" t="s">
        <v>178</v>
      </c>
      <c r="C213" s="451" t="s">
        <v>99</v>
      </c>
      <c r="D213" s="451"/>
      <c r="E213" s="451"/>
      <c r="F213" s="451"/>
      <c r="G213" s="451"/>
      <c r="H213" s="449"/>
      <c r="I213" s="449"/>
      <c r="J213" s="449"/>
      <c r="K213" s="449"/>
      <c r="L213" s="449"/>
      <c r="M213" s="449"/>
      <c r="N213" s="449">
        <v>0.25</v>
      </c>
      <c r="O213" s="449"/>
      <c r="P213" s="450">
        <f>L213*N213</f>
        <v>0</v>
      </c>
      <c r="Q213" s="450"/>
      <c r="R213" s="167" t="s">
        <v>89</v>
      </c>
    </row>
    <row r="214" spans="1:20" s="3" customFormat="1" ht="12.75" hidden="1" customHeight="1">
      <c r="B214" s="168"/>
      <c r="C214" s="478"/>
      <c r="D214" s="478"/>
      <c r="E214" s="478"/>
      <c r="F214" s="478"/>
      <c r="G214" s="478"/>
      <c r="H214" s="474"/>
      <c r="I214" s="474"/>
      <c r="J214" s="474"/>
      <c r="K214" s="474"/>
      <c r="L214" s="474"/>
      <c r="M214" s="474"/>
      <c r="N214" s="474"/>
      <c r="O214" s="474"/>
      <c r="P214" s="475"/>
      <c r="Q214" s="475"/>
      <c r="R214" s="169"/>
    </row>
    <row r="215" spans="1:20" s="3" customFormat="1" ht="12.75" hidden="1" customHeight="1">
      <c r="B215" s="476" t="s">
        <v>136</v>
      </c>
      <c r="C215" s="476"/>
      <c r="D215" s="476"/>
      <c r="E215" s="476"/>
      <c r="F215" s="476"/>
      <c r="G215" s="476"/>
      <c r="H215" s="476"/>
      <c r="I215" s="476"/>
      <c r="J215" s="476"/>
      <c r="K215" s="476"/>
      <c r="L215" s="476"/>
      <c r="M215" s="476"/>
      <c r="N215" s="476"/>
      <c r="O215" s="477">
        <f>SUM(P201:Q210)</f>
        <v>0</v>
      </c>
      <c r="P215" s="477"/>
      <c r="Q215" s="477"/>
      <c r="R215" s="170" t="s">
        <v>120</v>
      </c>
      <c r="S215" s="30"/>
    </row>
    <row r="216" spans="1:20" ht="12.75" hidden="1" customHeight="1">
      <c r="B216" s="3"/>
      <c r="C216" s="46"/>
      <c r="D216" s="46"/>
      <c r="E216" s="41"/>
      <c r="H216" s="57"/>
    </row>
    <row r="217" spans="1:20" ht="12.75" hidden="1" customHeight="1">
      <c r="B217" s="481" t="s">
        <v>137</v>
      </c>
      <c r="C217" s="481"/>
      <c r="D217" s="481"/>
      <c r="E217" s="481"/>
      <c r="F217" s="481"/>
      <c r="G217" s="481"/>
      <c r="H217" s="481"/>
      <c r="I217" s="481"/>
      <c r="J217" s="481"/>
      <c r="K217" s="481"/>
      <c r="L217" s="481"/>
      <c r="M217" s="481"/>
      <c r="N217" s="481"/>
      <c r="O217" s="482">
        <f>SUM(O215,O197,O181)</f>
        <v>0</v>
      </c>
      <c r="P217" s="482"/>
      <c r="Q217" s="482"/>
      <c r="R217" s="174" t="s">
        <v>138</v>
      </c>
    </row>
    <row r="218" spans="1:20" ht="12.75" hidden="1" customHeight="1">
      <c r="B218" s="141"/>
      <c r="S218" s="5"/>
      <c r="T218"/>
    </row>
    <row r="219" spans="1:20" ht="12.75" hidden="1" customHeight="1">
      <c r="A219" s="8" t="s">
        <v>139</v>
      </c>
      <c r="B219" s="141"/>
      <c r="S219" s="5"/>
      <c r="T219"/>
    </row>
    <row r="220" spans="1:20" ht="10.5" customHeight="1">
      <c r="A220" s="8"/>
      <c r="B220" s="141"/>
      <c r="S220" s="5"/>
      <c r="T220"/>
    </row>
    <row r="221" spans="1:20" ht="12.75" hidden="1" customHeight="1">
      <c r="A221" s="145" t="s">
        <v>118</v>
      </c>
      <c r="S221" s="5"/>
      <c r="T221"/>
    </row>
    <row r="222" spans="1:20" s="3" customFormat="1" ht="12.75" hidden="1" customHeight="1">
      <c r="A222" s="30"/>
      <c r="B222" s="164" t="s">
        <v>186</v>
      </c>
      <c r="C222" s="473" t="s">
        <v>119</v>
      </c>
      <c r="D222" s="473"/>
      <c r="E222" s="473"/>
      <c r="F222" s="473"/>
      <c r="G222" s="473"/>
      <c r="H222" s="466"/>
      <c r="I222" s="466"/>
      <c r="J222" s="466"/>
      <c r="K222" s="466"/>
      <c r="L222" s="466">
        <v>0</v>
      </c>
      <c r="M222" s="466"/>
      <c r="N222" s="466">
        <v>2.5</v>
      </c>
      <c r="O222" s="466"/>
      <c r="P222" s="467">
        <f>L222*N222</f>
        <v>0</v>
      </c>
      <c r="Q222" s="467"/>
      <c r="R222" s="165" t="s">
        <v>120</v>
      </c>
    </row>
    <row r="223" spans="1:20" s="3" customFormat="1" ht="12.75" hidden="1" customHeight="1">
      <c r="B223" s="166" t="s">
        <v>165</v>
      </c>
      <c r="C223" s="451" t="s">
        <v>93</v>
      </c>
      <c r="D223" s="451"/>
      <c r="E223" s="451"/>
      <c r="F223" s="451"/>
      <c r="G223" s="451"/>
      <c r="H223" s="449"/>
      <c r="I223" s="449"/>
      <c r="J223" s="449"/>
      <c r="K223" s="449"/>
      <c r="L223" s="449">
        <v>0</v>
      </c>
      <c r="M223" s="449"/>
      <c r="N223" s="449">
        <v>1</v>
      </c>
      <c r="O223" s="449"/>
      <c r="P223" s="450">
        <f>L223*N223</f>
        <v>0</v>
      </c>
      <c r="Q223" s="450"/>
      <c r="R223" s="167" t="s">
        <v>120</v>
      </c>
    </row>
    <row r="224" spans="1:20" s="3" customFormat="1" ht="12.75" hidden="1" customHeight="1">
      <c r="B224" s="168"/>
      <c r="C224" s="478"/>
      <c r="D224" s="478"/>
      <c r="E224" s="478"/>
      <c r="F224" s="478"/>
      <c r="G224" s="478"/>
      <c r="H224" s="474"/>
      <c r="I224" s="474"/>
      <c r="J224" s="474"/>
      <c r="K224" s="474"/>
      <c r="L224" s="474"/>
      <c r="M224" s="474"/>
      <c r="N224" s="474"/>
      <c r="O224" s="474"/>
      <c r="P224" s="475"/>
      <c r="Q224" s="475"/>
      <c r="R224" s="169"/>
    </row>
    <row r="225" spans="1:19" s="3" customFormat="1" ht="12.75" hidden="1" customHeight="1">
      <c r="B225" s="476" t="s">
        <v>122</v>
      </c>
      <c r="C225" s="476"/>
      <c r="D225" s="476"/>
      <c r="E225" s="476"/>
      <c r="F225" s="476"/>
      <c r="G225" s="476"/>
      <c r="H225" s="476"/>
      <c r="I225" s="476"/>
      <c r="J225" s="476"/>
      <c r="K225" s="476"/>
      <c r="L225" s="476"/>
      <c r="M225" s="476"/>
      <c r="N225" s="476"/>
      <c r="O225" s="477">
        <f>SUM(P222:Q223)</f>
        <v>0</v>
      </c>
      <c r="P225" s="477"/>
      <c r="Q225" s="477"/>
      <c r="R225" s="170" t="s">
        <v>120</v>
      </c>
      <c r="S225" s="30"/>
    </row>
    <row r="226" spans="1:19" s="3" customFormat="1" ht="17.100000000000001" customHeight="1">
      <c r="A226" s="145"/>
      <c r="B226" s="146"/>
      <c r="C226" s="145"/>
      <c r="H226" s="146"/>
      <c r="J226" s="146"/>
      <c r="L226" s="146"/>
      <c r="N226" s="146"/>
      <c r="P226" s="456"/>
      <c r="Q226" s="456"/>
      <c r="R226" s="147"/>
    </row>
    <row r="227" spans="1:19" s="3" customFormat="1" ht="15" customHeight="1">
      <c r="A227" s="30"/>
      <c r="B227" s="164" t="s">
        <v>186</v>
      </c>
      <c r="C227" s="473" t="s">
        <v>140</v>
      </c>
      <c r="D227" s="473"/>
      <c r="E227" s="473"/>
      <c r="F227" s="473"/>
      <c r="G227" s="473"/>
      <c r="H227" s="466">
        <v>48.75</v>
      </c>
      <c r="I227" s="466"/>
      <c r="J227" s="466">
        <v>20.75</v>
      </c>
      <c r="K227" s="466"/>
      <c r="L227" s="466">
        <f>H227*J227</f>
        <v>1011.5625</v>
      </c>
      <c r="M227" s="466"/>
      <c r="N227" s="466">
        <v>7.7</v>
      </c>
      <c r="O227" s="466"/>
      <c r="P227" s="467">
        <f>L227*N227</f>
        <v>7789.03125</v>
      </c>
      <c r="Q227" s="467"/>
      <c r="R227" s="165" t="s">
        <v>120</v>
      </c>
    </row>
    <row r="228" spans="1:19" s="3" customFormat="1" ht="12.75" hidden="1" customHeight="1">
      <c r="B228" s="166" t="s">
        <v>165</v>
      </c>
      <c r="C228" s="451" t="s">
        <v>124</v>
      </c>
      <c r="D228" s="451"/>
      <c r="E228" s="451"/>
      <c r="F228" s="451"/>
      <c r="G228" s="451"/>
      <c r="H228" s="449"/>
      <c r="I228" s="449"/>
      <c r="J228" s="449"/>
      <c r="K228" s="449"/>
      <c r="L228" s="449">
        <v>0</v>
      </c>
      <c r="M228" s="449"/>
      <c r="N228" s="449">
        <v>3</v>
      </c>
      <c r="O228" s="449"/>
      <c r="P228" s="450">
        <f t="shared" ref="P228:P239" si="0">L228*N228</f>
        <v>0</v>
      </c>
      <c r="Q228" s="450"/>
      <c r="R228" s="149" t="s">
        <v>120</v>
      </c>
    </row>
    <row r="229" spans="1:19" s="3" customFormat="1" ht="12.75" hidden="1" customHeight="1">
      <c r="A229" s="30"/>
      <c r="B229" s="166" t="s">
        <v>167</v>
      </c>
      <c r="C229" s="451" t="s">
        <v>94</v>
      </c>
      <c r="D229" s="451"/>
      <c r="E229" s="451"/>
      <c r="F229" s="451"/>
      <c r="G229" s="451"/>
      <c r="H229" s="449"/>
      <c r="I229" s="449"/>
      <c r="J229" s="449"/>
      <c r="K229" s="449"/>
      <c r="L229" s="449">
        <v>0</v>
      </c>
      <c r="M229" s="449"/>
      <c r="N229" s="449">
        <v>4</v>
      </c>
      <c r="O229" s="449"/>
      <c r="P229" s="450">
        <f t="shared" si="0"/>
        <v>0</v>
      </c>
      <c r="Q229" s="450"/>
      <c r="R229" s="149" t="s">
        <v>120</v>
      </c>
    </row>
    <row r="230" spans="1:19" s="3" customFormat="1" ht="12.75" hidden="1" customHeight="1">
      <c r="B230" s="166" t="s">
        <v>177</v>
      </c>
      <c r="C230" s="451" t="s">
        <v>125</v>
      </c>
      <c r="D230" s="451"/>
      <c r="E230" s="451"/>
      <c r="F230" s="451"/>
      <c r="G230" s="451"/>
      <c r="H230" s="449"/>
      <c r="I230" s="449"/>
      <c r="J230" s="449"/>
      <c r="K230" s="449"/>
      <c r="L230" s="449">
        <v>0</v>
      </c>
      <c r="M230" s="449"/>
      <c r="N230" s="449">
        <v>8</v>
      </c>
      <c r="O230" s="449"/>
      <c r="P230" s="450">
        <f t="shared" si="0"/>
        <v>0</v>
      </c>
      <c r="Q230" s="450"/>
      <c r="R230" s="149" t="s">
        <v>120</v>
      </c>
    </row>
    <row r="231" spans="1:19" s="3" customFormat="1" ht="12.75" hidden="1" customHeight="1">
      <c r="A231" s="30"/>
      <c r="B231" s="166" t="s">
        <v>178</v>
      </c>
      <c r="C231" s="451" t="s">
        <v>126</v>
      </c>
      <c r="D231" s="451"/>
      <c r="E231" s="451"/>
      <c r="F231" s="451"/>
      <c r="G231" s="451"/>
      <c r="H231" s="449"/>
      <c r="I231" s="449"/>
      <c r="J231" s="449"/>
      <c r="K231" s="449"/>
      <c r="L231" s="449">
        <v>0</v>
      </c>
      <c r="M231" s="449"/>
      <c r="N231" s="449">
        <v>3</v>
      </c>
      <c r="O231" s="449"/>
      <c r="P231" s="450">
        <f t="shared" si="0"/>
        <v>0</v>
      </c>
      <c r="Q231" s="450"/>
      <c r="R231" s="149" t="s">
        <v>120</v>
      </c>
    </row>
    <row r="232" spans="1:19" s="3" customFormat="1" ht="12.75" hidden="1" customHeight="1">
      <c r="B232" s="166" t="s">
        <v>179</v>
      </c>
      <c r="C232" s="451" t="s">
        <v>127</v>
      </c>
      <c r="D232" s="451"/>
      <c r="E232" s="451"/>
      <c r="F232" s="451"/>
      <c r="G232" s="451"/>
      <c r="H232" s="449"/>
      <c r="I232" s="449"/>
      <c r="J232" s="449"/>
      <c r="K232" s="449"/>
      <c r="L232" s="449">
        <v>0</v>
      </c>
      <c r="M232" s="449"/>
      <c r="N232" s="449">
        <v>3.8</v>
      </c>
      <c r="O232" s="449"/>
      <c r="P232" s="450">
        <f t="shared" si="0"/>
        <v>0</v>
      </c>
      <c r="Q232" s="450"/>
      <c r="R232" s="149" t="s">
        <v>120</v>
      </c>
    </row>
    <row r="233" spans="1:19" s="3" customFormat="1" ht="12.75" hidden="1" customHeight="1">
      <c r="A233" s="30"/>
      <c r="B233" s="166" t="s">
        <v>180</v>
      </c>
      <c r="C233" s="451" t="s">
        <v>128</v>
      </c>
      <c r="D233" s="451"/>
      <c r="E233" s="451"/>
      <c r="F233" s="451"/>
      <c r="G233" s="451"/>
      <c r="H233" s="449"/>
      <c r="I233" s="449"/>
      <c r="J233" s="449"/>
      <c r="K233" s="449"/>
      <c r="L233" s="449">
        <v>0</v>
      </c>
      <c r="M233" s="449"/>
      <c r="N233" s="449">
        <v>4.5</v>
      </c>
      <c r="O233" s="449"/>
      <c r="P233" s="450">
        <f t="shared" si="0"/>
        <v>0</v>
      </c>
      <c r="Q233" s="450"/>
      <c r="R233" s="149" t="s">
        <v>120</v>
      </c>
    </row>
    <row r="234" spans="1:19" s="3" customFormat="1" ht="12.75" hidden="1" customHeight="1">
      <c r="B234" s="166" t="s">
        <v>129</v>
      </c>
      <c r="C234" s="451" t="s">
        <v>130</v>
      </c>
      <c r="D234" s="451"/>
      <c r="E234" s="451"/>
      <c r="F234" s="451"/>
      <c r="G234" s="451"/>
      <c r="H234" s="449"/>
      <c r="I234" s="449"/>
      <c r="J234" s="449"/>
      <c r="K234" s="449"/>
      <c r="L234" s="449">
        <v>0</v>
      </c>
      <c r="M234" s="449"/>
      <c r="N234" s="449">
        <v>1</v>
      </c>
      <c r="O234" s="449"/>
      <c r="P234" s="450">
        <f t="shared" si="0"/>
        <v>0</v>
      </c>
      <c r="Q234" s="450"/>
      <c r="R234" s="149" t="s">
        <v>120</v>
      </c>
    </row>
    <row r="235" spans="1:19" s="3" customFormat="1" ht="12.75" hidden="1" customHeight="1">
      <c r="B235" s="166" t="s">
        <v>131</v>
      </c>
      <c r="C235" s="451" t="s">
        <v>132</v>
      </c>
      <c r="D235" s="451"/>
      <c r="E235" s="451"/>
      <c r="F235" s="451"/>
      <c r="G235" s="451"/>
      <c r="H235" s="449"/>
      <c r="I235" s="449"/>
      <c r="J235" s="449"/>
      <c r="K235" s="449"/>
      <c r="L235" s="449">
        <v>0</v>
      </c>
      <c r="M235" s="449"/>
      <c r="N235" s="449">
        <v>1</v>
      </c>
      <c r="O235" s="449"/>
      <c r="P235" s="450">
        <f t="shared" si="0"/>
        <v>0</v>
      </c>
      <c r="Q235" s="450"/>
      <c r="R235" s="149" t="s">
        <v>120</v>
      </c>
    </row>
    <row r="236" spans="1:19" s="3" customFormat="1" ht="12.75" hidden="1" customHeight="1">
      <c r="B236" s="166" t="s">
        <v>192</v>
      </c>
      <c r="C236" s="451" t="s">
        <v>133</v>
      </c>
      <c r="D236" s="451"/>
      <c r="E236" s="451"/>
      <c r="F236" s="451"/>
      <c r="G236" s="451"/>
      <c r="H236" s="449"/>
      <c r="I236" s="449"/>
      <c r="J236" s="449"/>
      <c r="K236" s="449"/>
      <c r="L236" s="449">
        <v>0</v>
      </c>
      <c r="M236" s="449"/>
      <c r="N236" s="449">
        <v>1</v>
      </c>
      <c r="O236" s="449"/>
      <c r="P236" s="450">
        <f t="shared" si="0"/>
        <v>0</v>
      </c>
      <c r="Q236" s="450"/>
      <c r="R236" s="149" t="s">
        <v>120</v>
      </c>
    </row>
    <row r="237" spans="1:19" s="3" customFormat="1" ht="12.75" hidden="1" customHeight="1">
      <c r="B237" s="166" t="s">
        <v>167</v>
      </c>
      <c r="C237" s="451" t="s">
        <v>97</v>
      </c>
      <c r="D237" s="451"/>
      <c r="E237" s="451"/>
      <c r="F237" s="451"/>
      <c r="G237" s="451"/>
      <c r="H237" s="449"/>
      <c r="I237" s="449"/>
      <c r="J237" s="449"/>
      <c r="K237" s="449"/>
      <c r="L237" s="449"/>
      <c r="M237" s="449"/>
      <c r="N237" s="449">
        <v>0.25</v>
      </c>
      <c r="O237" s="449"/>
      <c r="P237" s="450">
        <f t="shared" si="0"/>
        <v>0</v>
      </c>
      <c r="Q237" s="450"/>
      <c r="R237" s="167" t="s">
        <v>89</v>
      </c>
    </row>
    <row r="238" spans="1:19" s="3" customFormat="1" ht="12.75" hidden="1" customHeight="1">
      <c r="A238" s="30"/>
      <c r="B238" s="166" t="s">
        <v>177</v>
      </c>
      <c r="C238" s="451" t="s">
        <v>98</v>
      </c>
      <c r="D238" s="451"/>
      <c r="E238" s="451"/>
      <c r="F238" s="451"/>
      <c r="G238" s="451"/>
      <c r="H238" s="449"/>
      <c r="I238" s="449"/>
      <c r="J238" s="449"/>
      <c r="K238" s="449"/>
      <c r="L238" s="449"/>
      <c r="M238" s="449"/>
      <c r="N238" s="449">
        <v>0.5</v>
      </c>
      <c r="O238" s="449"/>
      <c r="P238" s="450">
        <f t="shared" si="0"/>
        <v>0</v>
      </c>
      <c r="Q238" s="450"/>
      <c r="R238" s="167" t="s">
        <v>89</v>
      </c>
    </row>
    <row r="239" spans="1:19" s="3" customFormat="1" ht="12.75" hidden="1" customHeight="1">
      <c r="A239" s="30"/>
      <c r="B239" s="166" t="s">
        <v>178</v>
      </c>
      <c r="C239" s="451" t="s">
        <v>99</v>
      </c>
      <c r="D239" s="451"/>
      <c r="E239" s="451"/>
      <c r="F239" s="451"/>
      <c r="G239" s="451"/>
      <c r="H239" s="449"/>
      <c r="I239" s="449"/>
      <c r="J239" s="449"/>
      <c r="K239" s="449"/>
      <c r="L239" s="449"/>
      <c r="M239" s="449"/>
      <c r="N239" s="449">
        <v>0.25</v>
      </c>
      <c r="O239" s="449"/>
      <c r="P239" s="450">
        <f t="shared" si="0"/>
        <v>0</v>
      </c>
      <c r="Q239" s="450"/>
      <c r="R239" s="167" t="s">
        <v>89</v>
      </c>
    </row>
    <row r="240" spans="1:19" s="3" customFormat="1" ht="8.1" customHeight="1">
      <c r="B240" s="168"/>
      <c r="C240" s="478"/>
      <c r="D240" s="478"/>
      <c r="E240" s="478"/>
      <c r="F240" s="478"/>
      <c r="G240" s="478"/>
      <c r="H240" s="474"/>
      <c r="I240" s="474"/>
      <c r="J240" s="474"/>
      <c r="K240" s="474"/>
      <c r="L240" s="474"/>
      <c r="M240" s="474"/>
      <c r="N240" s="474"/>
      <c r="O240" s="474"/>
      <c r="P240" s="475"/>
      <c r="Q240" s="475"/>
      <c r="R240" s="169"/>
    </row>
    <row r="241" spans="2:20" s="3" customFormat="1" ht="15" customHeight="1">
      <c r="B241" s="476" t="s">
        <v>141</v>
      </c>
      <c r="C241" s="476"/>
      <c r="D241" s="476"/>
      <c r="E241" s="476"/>
      <c r="F241" s="476"/>
      <c r="G241" s="476"/>
      <c r="H241" s="476"/>
      <c r="I241" s="476"/>
      <c r="J241" s="476"/>
      <c r="K241" s="476"/>
      <c r="L241" s="476"/>
      <c r="M241" s="476"/>
      <c r="N241" s="476"/>
      <c r="O241" s="477">
        <f>SUM(P227:Q236)</f>
        <v>7789.03125</v>
      </c>
      <c r="P241" s="477"/>
      <c r="Q241" s="477"/>
      <c r="R241" s="170" t="s">
        <v>120</v>
      </c>
      <c r="S241" s="30"/>
    </row>
    <row r="242" spans="2:20" s="3" customFormat="1" ht="12.75" hidden="1" customHeight="1">
      <c r="B242" s="171"/>
      <c r="C242" s="172"/>
      <c r="D242" s="172"/>
      <c r="E242" s="172"/>
      <c r="F242" s="172"/>
      <c r="G242" s="479"/>
      <c r="H242" s="479"/>
      <c r="I242" s="479"/>
      <c r="J242" s="479"/>
      <c r="K242" s="479"/>
      <c r="L242" s="479"/>
      <c r="M242" s="479"/>
      <c r="N242" s="479"/>
      <c r="O242" s="480"/>
      <c r="P242" s="480"/>
      <c r="Q242" s="480"/>
      <c r="R242" s="173"/>
      <c r="S242" s="30"/>
    </row>
    <row r="243" spans="2:20" s="3" customFormat="1" ht="12.75" customHeight="1">
      <c r="C243" s="59"/>
      <c r="D243" s="4"/>
      <c r="E243" s="4"/>
      <c r="F243" s="4"/>
      <c r="G243" s="4"/>
      <c r="H243" s="4"/>
      <c r="I243" s="4"/>
      <c r="J243" s="4"/>
      <c r="K243" s="4"/>
      <c r="L243" s="4"/>
      <c r="M243" s="4"/>
      <c r="N243" s="4"/>
      <c r="O243" s="4"/>
      <c r="P243" s="123"/>
      <c r="Q243" s="123"/>
      <c r="R243" s="4"/>
      <c r="T243" s="30"/>
    </row>
    <row r="244" spans="2:20" s="3" customFormat="1" ht="15" customHeight="1">
      <c r="B244" s="60"/>
      <c r="C244" s="60"/>
      <c r="D244" s="60"/>
      <c r="E244" s="60"/>
      <c r="F244" s="60"/>
      <c r="G244" s="60"/>
      <c r="H244" s="60"/>
      <c r="I244" s="60"/>
      <c r="J244" s="60"/>
      <c r="K244" s="60"/>
      <c r="L244" s="60"/>
      <c r="M244" s="60"/>
      <c r="N244" s="60"/>
      <c r="O244" s="175"/>
      <c r="P244" s="175"/>
      <c r="Q244" s="175"/>
      <c r="R244" s="155"/>
      <c r="S244" s="30"/>
    </row>
    <row r="245" spans="2:20" ht="12" customHeight="1">
      <c r="B245" s="3"/>
      <c r="C245" s="46"/>
      <c r="D245" s="46"/>
      <c r="E245" s="41"/>
      <c r="H245" s="57"/>
    </row>
    <row r="246" spans="2:20" ht="10.5" customHeight="1">
      <c r="B246" s="3"/>
      <c r="C246" s="46"/>
      <c r="D246" s="46"/>
      <c r="E246" s="41"/>
      <c r="H246" s="57"/>
    </row>
    <row r="247" spans="2:20" ht="16.5" customHeight="1">
      <c r="B247" s="481" t="s">
        <v>142</v>
      </c>
      <c r="C247" s="481"/>
      <c r="D247" s="481"/>
      <c r="E247" s="481"/>
      <c r="F247" s="481"/>
      <c r="G247" s="481"/>
      <c r="H247" s="481"/>
      <c r="I247" s="481"/>
      <c r="J247" s="481"/>
      <c r="K247" s="481"/>
      <c r="L247" s="481"/>
      <c r="M247" s="481"/>
      <c r="N247" s="481"/>
      <c r="O247" s="482">
        <f>O241</f>
        <v>7789.03125</v>
      </c>
      <c r="P247" s="482"/>
      <c r="Q247" s="482"/>
      <c r="R247" s="174" t="s">
        <v>138</v>
      </c>
    </row>
    <row r="248" spans="2:20" ht="10.5" customHeight="1">
      <c r="B248" s="3"/>
      <c r="C248" s="46"/>
      <c r="D248" s="46"/>
      <c r="G248" s="54"/>
      <c r="H248" s="45"/>
    </row>
    <row r="249" spans="2:20" ht="12.75" hidden="1" customHeight="1">
      <c r="B249" s="483" t="s">
        <v>143</v>
      </c>
      <c r="C249" s="483"/>
      <c r="D249" s="483"/>
      <c r="E249" s="483"/>
      <c r="F249" s="483"/>
      <c r="G249" s="483"/>
      <c r="H249" s="483"/>
      <c r="I249" s="483"/>
      <c r="J249" s="483"/>
      <c r="K249" s="483"/>
      <c r="L249" s="483"/>
      <c r="M249" s="483"/>
      <c r="N249" s="483"/>
      <c r="O249" s="484">
        <v>5296.86</v>
      </c>
      <c r="P249" s="484"/>
      <c r="Q249" s="484"/>
      <c r="R249" s="174" t="s">
        <v>138</v>
      </c>
    </row>
  </sheetData>
  <sheetProtection selectLockedCells="1" selectUnlockedCells="1"/>
  <mergeCells count="668">
    <mergeCell ref="B249:N249"/>
    <mergeCell ref="O249:Q249"/>
    <mergeCell ref="G242:N242"/>
    <mergeCell ref="O242:Q242"/>
    <mergeCell ref="B247:N247"/>
    <mergeCell ref="O247:Q247"/>
    <mergeCell ref="N240:O240"/>
    <mergeCell ref="P240:Q240"/>
    <mergeCell ref="B241:N241"/>
    <mergeCell ref="O241:Q241"/>
    <mergeCell ref="C240:G240"/>
    <mergeCell ref="H240:I240"/>
    <mergeCell ref="J240:K240"/>
    <mergeCell ref="L240:M240"/>
    <mergeCell ref="P236:Q236"/>
    <mergeCell ref="N237:O237"/>
    <mergeCell ref="P237:Q237"/>
    <mergeCell ref="N239:O239"/>
    <mergeCell ref="P239:Q239"/>
    <mergeCell ref="C236:G236"/>
    <mergeCell ref="H236:I236"/>
    <mergeCell ref="J236:K236"/>
    <mergeCell ref="L236:M236"/>
    <mergeCell ref="N238:O238"/>
    <mergeCell ref="P238:Q238"/>
    <mergeCell ref="C237:G237"/>
    <mergeCell ref="H237:I237"/>
    <mergeCell ref="J237:K237"/>
    <mergeCell ref="L237:M237"/>
    <mergeCell ref="C238:G238"/>
    <mergeCell ref="H238:I238"/>
    <mergeCell ref="C239:G239"/>
    <mergeCell ref="H239:I239"/>
    <mergeCell ref="J239:K239"/>
    <mergeCell ref="L239:M239"/>
    <mergeCell ref="J238:K238"/>
    <mergeCell ref="L238:M238"/>
    <mergeCell ref="N236:O236"/>
    <mergeCell ref="P232:Q232"/>
    <mergeCell ref="N233:O233"/>
    <mergeCell ref="P233:Q233"/>
    <mergeCell ref="N235:O235"/>
    <mergeCell ref="P235:Q235"/>
    <mergeCell ref="C232:G232"/>
    <mergeCell ref="H232:I232"/>
    <mergeCell ref="J232:K232"/>
    <mergeCell ref="L232:M232"/>
    <mergeCell ref="N234:O234"/>
    <mergeCell ref="P234:Q234"/>
    <mergeCell ref="C233:G233"/>
    <mergeCell ref="H233:I233"/>
    <mergeCell ref="J233:K233"/>
    <mergeCell ref="L233:M233"/>
    <mergeCell ref="C234:G234"/>
    <mergeCell ref="H234:I234"/>
    <mergeCell ref="C235:G235"/>
    <mergeCell ref="H235:I235"/>
    <mergeCell ref="J235:K235"/>
    <mergeCell ref="L235:M235"/>
    <mergeCell ref="J234:K234"/>
    <mergeCell ref="L234:M234"/>
    <mergeCell ref="N232:O232"/>
    <mergeCell ref="P228:Q228"/>
    <mergeCell ref="N229:O229"/>
    <mergeCell ref="P229:Q229"/>
    <mergeCell ref="N231:O231"/>
    <mergeCell ref="P231:Q231"/>
    <mergeCell ref="C228:G228"/>
    <mergeCell ref="H228:I228"/>
    <mergeCell ref="J228:K228"/>
    <mergeCell ref="L228:M228"/>
    <mergeCell ref="N230:O230"/>
    <mergeCell ref="P230:Q230"/>
    <mergeCell ref="C229:G229"/>
    <mergeCell ref="H229:I229"/>
    <mergeCell ref="J229:K229"/>
    <mergeCell ref="L229:M229"/>
    <mergeCell ref="C230:G230"/>
    <mergeCell ref="H230:I230"/>
    <mergeCell ref="C231:G231"/>
    <mergeCell ref="H231:I231"/>
    <mergeCell ref="J231:K231"/>
    <mergeCell ref="L231:M231"/>
    <mergeCell ref="J230:K230"/>
    <mergeCell ref="L230:M230"/>
    <mergeCell ref="N228:O228"/>
    <mergeCell ref="B225:N225"/>
    <mergeCell ref="O225:Q225"/>
    <mergeCell ref="P226:Q226"/>
    <mergeCell ref="C227:G227"/>
    <mergeCell ref="H227:I227"/>
    <mergeCell ref="J227:K227"/>
    <mergeCell ref="L227:M227"/>
    <mergeCell ref="N227:O227"/>
    <mergeCell ref="P227:Q227"/>
    <mergeCell ref="N223:O223"/>
    <mergeCell ref="P223:Q223"/>
    <mergeCell ref="C224:G224"/>
    <mergeCell ref="H224:I224"/>
    <mergeCell ref="J224:K224"/>
    <mergeCell ref="L224:M224"/>
    <mergeCell ref="N224:O224"/>
    <mergeCell ref="P224:Q224"/>
    <mergeCell ref="C223:G223"/>
    <mergeCell ref="H223:I223"/>
    <mergeCell ref="J223:K223"/>
    <mergeCell ref="L223:M223"/>
    <mergeCell ref="B217:N217"/>
    <mergeCell ref="O217:Q217"/>
    <mergeCell ref="C222:G222"/>
    <mergeCell ref="H222:I222"/>
    <mergeCell ref="J222:K222"/>
    <mergeCell ref="L222:M222"/>
    <mergeCell ref="N222:O222"/>
    <mergeCell ref="P222:Q222"/>
    <mergeCell ref="N214:O214"/>
    <mergeCell ref="P214:Q214"/>
    <mergeCell ref="B215:N215"/>
    <mergeCell ref="O215:Q215"/>
    <mergeCell ref="C214:G214"/>
    <mergeCell ref="H214:I214"/>
    <mergeCell ref="J214:K214"/>
    <mergeCell ref="L214:M214"/>
    <mergeCell ref="P210:Q210"/>
    <mergeCell ref="N211:O211"/>
    <mergeCell ref="P211:Q211"/>
    <mergeCell ref="N213:O213"/>
    <mergeCell ref="P213:Q213"/>
    <mergeCell ref="C210:G210"/>
    <mergeCell ref="H210:I210"/>
    <mergeCell ref="J210:K210"/>
    <mergeCell ref="L210:M210"/>
    <mergeCell ref="N212:O212"/>
    <mergeCell ref="P212:Q212"/>
    <mergeCell ref="C211:G211"/>
    <mergeCell ref="H211:I211"/>
    <mergeCell ref="J211:K211"/>
    <mergeCell ref="L211:M211"/>
    <mergeCell ref="C212:G212"/>
    <mergeCell ref="H212:I212"/>
    <mergeCell ref="C213:G213"/>
    <mergeCell ref="H213:I213"/>
    <mergeCell ref="J213:K213"/>
    <mergeCell ref="L213:M213"/>
    <mergeCell ref="J212:K212"/>
    <mergeCell ref="L212:M212"/>
    <mergeCell ref="N210:O210"/>
    <mergeCell ref="P206:Q206"/>
    <mergeCell ref="N207:O207"/>
    <mergeCell ref="P207:Q207"/>
    <mergeCell ref="N209:O209"/>
    <mergeCell ref="P209:Q209"/>
    <mergeCell ref="C206:G206"/>
    <mergeCell ref="H206:I206"/>
    <mergeCell ref="J206:K206"/>
    <mergeCell ref="L206:M206"/>
    <mergeCell ref="N208:O208"/>
    <mergeCell ref="P208:Q208"/>
    <mergeCell ref="C207:G207"/>
    <mergeCell ref="H207:I207"/>
    <mergeCell ref="J207:K207"/>
    <mergeCell ref="L207:M207"/>
    <mergeCell ref="C208:G208"/>
    <mergeCell ref="H208:I208"/>
    <mergeCell ref="C209:G209"/>
    <mergeCell ref="H209:I209"/>
    <mergeCell ref="J209:K209"/>
    <mergeCell ref="L209:M209"/>
    <mergeCell ref="J208:K208"/>
    <mergeCell ref="L208:M208"/>
    <mergeCell ref="N206:O206"/>
    <mergeCell ref="P202:Q202"/>
    <mergeCell ref="N203:O203"/>
    <mergeCell ref="P203:Q203"/>
    <mergeCell ref="N205:O205"/>
    <mergeCell ref="P205:Q205"/>
    <mergeCell ref="C202:G202"/>
    <mergeCell ref="H202:I202"/>
    <mergeCell ref="J202:K202"/>
    <mergeCell ref="L202:M202"/>
    <mergeCell ref="N204:O204"/>
    <mergeCell ref="P204:Q204"/>
    <mergeCell ref="C203:G203"/>
    <mergeCell ref="H203:I203"/>
    <mergeCell ref="J203:K203"/>
    <mergeCell ref="L203:M203"/>
    <mergeCell ref="C204:G204"/>
    <mergeCell ref="H204:I204"/>
    <mergeCell ref="C205:G205"/>
    <mergeCell ref="H205:I205"/>
    <mergeCell ref="J205:K205"/>
    <mergeCell ref="L205:M205"/>
    <mergeCell ref="J204:K204"/>
    <mergeCell ref="L204:M204"/>
    <mergeCell ref="N202:O202"/>
    <mergeCell ref="G198:N198"/>
    <mergeCell ref="O198:Q198"/>
    <mergeCell ref="P200:Q200"/>
    <mergeCell ref="C201:G201"/>
    <mergeCell ref="H201:I201"/>
    <mergeCell ref="J201:K201"/>
    <mergeCell ref="L201:M201"/>
    <mergeCell ref="N201:O201"/>
    <mergeCell ref="P201:Q201"/>
    <mergeCell ref="N196:O196"/>
    <mergeCell ref="P196:Q196"/>
    <mergeCell ref="B197:N197"/>
    <mergeCell ref="O197:Q197"/>
    <mergeCell ref="C196:G196"/>
    <mergeCell ref="H196:I196"/>
    <mergeCell ref="J196:K196"/>
    <mergeCell ref="L196:M196"/>
    <mergeCell ref="C194:G194"/>
    <mergeCell ref="H194:I194"/>
    <mergeCell ref="C195:G195"/>
    <mergeCell ref="H195:I195"/>
    <mergeCell ref="J195:K195"/>
    <mergeCell ref="L195:M195"/>
    <mergeCell ref="J194:K194"/>
    <mergeCell ref="L194:M194"/>
    <mergeCell ref="N192:O192"/>
    <mergeCell ref="P192:Q192"/>
    <mergeCell ref="N193:O193"/>
    <mergeCell ref="P193:Q193"/>
    <mergeCell ref="N195:O195"/>
    <mergeCell ref="P195:Q195"/>
    <mergeCell ref="C192:G192"/>
    <mergeCell ref="H192:I192"/>
    <mergeCell ref="J192:K192"/>
    <mergeCell ref="L192:M192"/>
    <mergeCell ref="N194:O194"/>
    <mergeCell ref="P194:Q194"/>
    <mergeCell ref="C193:G193"/>
    <mergeCell ref="H193:I193"/>
    <mergeCell ref="J193:K193"/>
    <mergeCell ref="L193:M193"/>
    <mergeCell ref="P188:Q188"/>
    <mergeCell ref="N189:O189"/>
    <mergeCell ref="P189:Q189"/>
    <mergeCell ref="N191:O191"/>
    <mergeCell ref="P191:Q191"/>
    <mergeCell ref="C188:G188"/>
    <mergeCell ref="H188:I188"/>
    <mergeCell ref="J188:K188"/>
    <mergeCell ref="L188:M188"/>
    <mergeCell ref="N190:O190"/>
    <mergeCell ref="P190:Q190"/>
    <mergeCell ref="C189:G189"/>
    <mergeCell ref="H189:I189"/>
    <mergeCell ref="J189:K189"/>
    <mergeCell ref="L189:M189"/>
    <mergeCell ref="C190:G190"/>
    <mergeCell ref="H190:I190"/>
    <mergeCell ref="C191:G191"/>
    <mergeCell ref="H191:I191"/>
    <mergeCell ref="J191:K191"/>
    <mergeCell ref="L191:M191"/>
    <mergeCell ref="J190:K190"/>
    <mergeCell ref="L190:M190"/>
    <mergeCell ref="N188:O188"/>
    <mergeCell ref="P184:Q184"/>
    <mergeCell ref="N185:O185"/>
    <mergeCell ref="P185:Q185"/>
    <mergeCell ref="N187:O187"/>
    <mergeCell ref="P187:Q187"/>
    <mergeCell ref="C184:G184"/>
    <mergeCell ref="H184:I184"/>
    <mergeCell ref="J184:K184"/>
    <mergeCell ref="L184:M184"/>
    <mergeCell ref="N186:O186"/>
    <mergeCell ref="P186:Q186"/>
    <mergeCell ref="C185:G185"/>
    <mergeCell ref="H185:I185"/>
    <mergeCell ref="J185:K185"/>
    <mergeCell ref="L185:M185"/>
    <mergeCell ref="C186:G186"/>
    <mergeCell ref="H186:I186"/>
    <mergeCell ref="C187:G187"/>
    <mergeCell ref="H187:I187"/>
    <mergeCell ref="J187:K187"/>
    <mergeCell ref="L187:M187"/>
    <mergeCell ref="J186:K186"/>
    <mergeCell ref="L186:M186"/>
    <mergeCell ref="N184:O184"/>
    <mergeCell ref="C183:G183"/>
    <mergeCell ref="H183:I183"/>
    <mergeCell ref="J183:K183"/>
    <mergeCell ref="L183:M183"/>
    <mergeCell ref="N183:O183"/>
    <mergeCell ref="P183:Q183"/>
    <mergeCell ref="J178:K178"/>
    <mergeCell ref="L178:M178"/>
    <mergeCell ref="N180:O180"/>
    <mergeCell ref="P180:Q180"/>
    <mergeCell ref="B181:N181"/>
    <mergeCell ref="O181:Q181"/>
    <mergeCell ref="C180:G180"/>
    <mergeCell ref="H180:I180"/>
    <mergeCell ref="J180:K180"/>
    <mergeCell ref="L180:M180"/>
    <mergeCell ref="N179:O179"/>
    <mergeCell ref="P179:Q179"/>
    <mergeCell ref="C178:G178"/>
    <mergeCell ref="H178:I178"/>
    <mergeCell ref="C179:G179"/>
    <mergeCell ref="H179:I179"/>
    <mergeCell ref="J179:K179"/>
    <mergeCell ref="L179:M179"/>
    <mergeCell ref="P182:Q182"/>
    <mergeCell ref="C161:G161"/>
    <mergeCell ref="H161:I161"/>
    <mergeCell ref="N178:O178"/>
    <mergeCell ref="P178:Q178"/>
    <mergeCell ref="N161:O161"/>
    <mergeCell ref="P161:Q161"/>
    <mergeCell ref="P162:Q162"/>
    <mergeCell ref="P165:Q165"/>
    <mergeCell ref="M168:N168"/>
    <mergeCell ref="B170:M171"/>
    <mergeCell ref="N170:P171"/>
    <mergeCell ref="Q170:R171"/>
    <mergeCell ref="N158:O158"/>
    <mergeCell ref="P158:Q158"/>
    <mergeCell ref="N159:O159"/>
    <mergeCell ref="P159:Q159"/>
    <mergeCell ref="J161:K161"/>
    <mergeCell ref="L161:M161"/>
    <mergeCell ref="J160:K160"/>
    <mergeCell ref="L160:M160"/>
    <mergeCell ref="N160:O160"/>
    <mergeCell ref="P160:Q160"/>
    <mergeCell ref="C159:G159"/>
    <mergeCell ref="H159:I159"/>
    <mergeCell ref="J159:K159"/>
    <mergeCell ref="L159:M159"/>
    <mergeCell ref="C160:G160"/>
    <mergeCell ref="H160:I160"/>
    <mergeCell ref="C153:G153"/>
    <mergeCell ref="H153:I153"/>
    <mergeCell ref="C158:G158"/>
    <mergeCell ref="H158:I158"/>
    <mergeCell ref="J158:K158"/>
    <mergeCell ref="L158:M158"/>
    <mergeCell ref="J153:K153"/>
    <mergeCell ref="L153:M153"/>
    <mergeCell ref="N144:O144"/>
    <mergeCell ref="P154:Q154"/>
    <mergeCell ref="C157:G157"/>
    <mergeCell ref="H157:I157"/>
    <mergeCell ref="J157:K157"/>
    <mergeCell ref="L157:M157"/>
    <mergeCell ref="N157:O157"/>
    <mergeCell ref="P157:Q157"/>
    <mergeCell ref="N151:O151"/>
    <mergeCell ref="L151:M151"/>
    <mergeCell ref="N153:O153"/>
    <mergeCell ref="P153:Q153"/>
    <mergeCell ref="P151:Q151"/>
    <mergeCell ref="C152:G152"/>
    <mergeCell ref="H152:I152"/>
    <mergeCell ref="J152:K152"/>
    <mergeCell ref="L152:M152"/>
    <mergeCell ref="N152:O152"/>
    <mergeCell ref="P152:Q152"/>
    <mergeCell ref="C151:G151"/>
    <mergeCell ref="H151:I151"/>
    <mergeCell ref="J151:K151"/>
    <mergeCell ref="P144:Q144"/>
    <mergeCell ref="P145:Q145"/>
    <mergeCell ref="N148:O148"/>
    <mergeCell ref="P148:Q148"/>
    <mergeCell ref="J148:K148"/>
    <mergeCell ref="L148:M148"/>
    <mergeCell ref="N150:O150"/>
    <mergeCell ref="P150:Q150"/>
    <mergeCell ref="C144:G144"/>
    <mergeCell ref="H144:I144"/>
    <mergeCell ref="J144:K144"/>
    <mergeCell ref="L144:M144"/>
    <mergeCell ref="N149:O149"/>
    <mergeCell ref="P149:Q149"/>
    <mergeCell ref="C148:G148"/>
    <mergeCell ref="H148:I148"/>
    <mergeCell ref="C149:G149"/>
    <mergeCell ref="H149:I149"/>
    <mergeCell ref="C150:G150"/>
    <mergeCell ref="H150:I150"/>
    <mergeCell ref="J150:K150"/>
    <mergeCell ref="L150:M150"/>
    <mergeCell ref="J149:K149"/>
    <mergeCell ref="L149:M149"/>
    <mergeCell ref="P140:Q140"/>
    <mergeCell ref="N141:O141"/>
    <mergeCell ref="P141:Q141"/>
    <mergeCell ref="N143:O143"/>
    <mergeCell ref="P143:Q143"/>
    <mergeCell ref="C140:G140"/>
    <mergeCell ref="H140:I140"/>
    <mergeCell ref="J140:K140"/>
    <mergeCell ref="L140:M140"/>
    <mergeCell ref="N142:O142"/>
    <mergeCell ref="P142:Q142"/>
    <mergeCell ref="C141:G141"/>
    <mergeCell ref="H141:I141"/>
    <mergeCell ref="J141:K141"/>
    <mergeCell ref="L141:M141"/>
    <mergeCell ref="C142:G142"/>
    <mergeCell ref="H142:I142"/>
    <mergeCell ref="C143:G143"/>
    <mergeCell ref="H143:I143"/>
    <mergeCell ref="J143:K143"/>
    <mergeCell ref="L143:M143"/>
    <mergeCell ref="J142:K142"/>
    <mergeCell ref="L142:M142"/>
    <mergeCell ref="N140:O140"/>
    <mergeCell ref="P136:Q136"/>
    <mergeCell ref="N137:O137"/>
    <mergeCell ref="P137:Q137"/>
    <mergeCell ref="N139:O139"/>
    <mergeCell ref="P139:Q139"/>
    <mergeCell ref="C136:G136"/>
    <mergeCell ref="H136:I136"/>
    <mergeCell ref="J136:K136"/>
    <mergeCell ref="L136:M136"/>
    <mergeCell ref="N138:O138"/>
    <mergeCell ref="P138:Q138"/>
    <mergeCell ref="C137:G137"/>
    <mergeCell ref="H137:I137"/>
    <mergeCell ref="J137:K137"/>
    <mergeCell ref="L137:M137"/>
    <mergeCell ref="C138:G138"/>
    <mergeCell ref="H138:I138"/>
    <mergeCell ref="C139:G139"/>
    <mergeCell ref="H139:I139"/>
    <mergeCell ref="J139:K139"/>
    <mergeCell ref="L139:M139"/>
    <mergeCell ref="J138:K138"/>
    <mergeCell ref="L138:M138"/>
    <mergeCell ref="N136:O136"/>
    <mergeCell ref="C135:G135"/>
    <mergeCell ref="H135:I135"/>
    <mergeCell ref="J135:K135"/>
    <mergeCell ref="L135:M135"/>
    <mergeCell ref="J134:K134"/>
    <mergeCell ref="L134:M134"/>
    <mergeCell ref="N132:O132"/>
    <mergeCell ref="P132:Q132"/>
    <mergeCell ref="N133:O133"/>
    <mergeCell ref="P133:Q133"/>
    <mergeCell ref="N135:O135"/>
    <mergeCell ref="P135:Q135"/>
    <mergeCell ref="N134:O134"/>
    <mergeCell ref="P134:Q134"/>
    <mergeCell ref="C133:G133"/>
    <mergeCell ref="H133:I133"/>
    <mergeCell ref="J133:K133"/>
    <mergeCell ref="L133:M133"/>
    <mergeCell ref="C134:G134"/>
    <mergeCell ref="H134:I134"/>
    <mergeCell ref="C132:G132"/>
    <mergeCell ref="H132:I132"/>
    <mergeCell ref="J132:K132"/>
    <mergeCell ref="L132:M132"/>
    <mergeCell ref="J126:K126"/>
    <mergeCell ref="L126:M126"/>
    <mergeCell ref="P127:Q127"/>
    <mergeCell ref="C131:G131"/>
    <mergeCell ref="H131:I131"/>
    <mergeCell ref="J131:K131"/>
    <mergeCell ref="L131:M131"/>
    <mergeCell ref="N131:O131"/>
    <mergeCell ref="P131:Q131"/>
    <mergeCell ref="N124:O124"/>
    <mergeCell ref="L124:M124"/>
    <mergeCell ref="N126:O126"/>
    <mergeCell ref="P126:Q126"/>
    <mergeCell ref="P124:Q124"/>
    <mergeCell ref="C125:G125"/>
    <mergeCell ref="H125:I125"/>
    <mergeCell ref="J125:K125"/>
    <mergeCell ref="L125:M125"/>
    <mergeCell ref="N125:O125"/>
    <mergeCell ref="P125:Q125"/>
    <mergeCell ref="C124:G124"/>
    <mergeCell ref="H124:I124"/>
    <mergeCell ref="J124:K124"/>
    <mergeCell ref="C126:G126"/>
    <mergeCell ref="H126:I126"/>
    <mergeCell ref="P120:Q120"/>
    <mergeCell ref="N121:O121"/>
    <mergeCell ref="P121:Q121"/>
    <mergeCell ref="J121:K121"/>
    <mergeCell ref="L121:M121"/>
    <mergeCell ref="N123:O123"/>
    <mergeCell ref="P123:Q123"/>
    <mergeCell ref="C120:G120"/>
    <mergeCell ref="H120:I120"/>
    <mergeCell ref="J120:K120"/>
    <mergeCell ref="L120:M120"/>
    <mergeCell ref="N122:O122"/>
    <mergeCell ref="P122:Q122"/>
    <mergeCell ref="C121:G121"/>
    <mergeCell ref="H121:I121"/>
    <mergeCell ref="C122:G122"/>
    <mergeCell ref="H122:I122"/>
    <mergeCell ref="C123:G123"/>
    <mergeCell ref="H123:I123"/>
    <mergeCell ref="J123:K123"/>
    <mergeCell ref="L123:M123"/>
    <mergeCell ref="J122:K122"/>
    <mergeCell ref="L122:M122"/>
    <mergeCell ref="N120:O120"/>
    <mergeCell ref="C119:G119"/>
    <mergeCell ref="H119:I119"/>
    <mergeCell ref="J119:K119"/>
    <mergeCell ref="L119:M119"/>
    <mergeCell ref="J118:K118"/>
    <mergeCell ref="L118:M118"/>
    <mergeCell ref="N116:O116"/>
    <mergeCell ref="P116:Q116"/>
    <mergeCell ref="N117:O117"/>
    <mergeCell ref="P117:Q117"/>
    <mergeCell ref="N119:O119"/>
    <mergeCell ref="P119:Q119"/>
    <mergeCell ref="N118:O118"/>
    <mergeCell ref="P118:Q118"/>
    <mergeCell ref="C117:G117"/>
    <mergeCell ref="H117:I117"/>
    <mergeCell ref="J117:K117"/>
    <mergeCell ref="L117:M117"/>
    <mergeCell ref="C118:G118"/>
    <mergeCell ref="H118:I118"/>
    <mergeCell ref="J115:K115"/>
    <mergeCell ref="L115:M115"/>
    <mergeCell ref="L114:M114"/>
    <mergeCell ref="C116:G116"/>
    <mergeCell ref="H116:I116"/>
    <mergeCell ref="J116:K116"/>
    <mergeCell ref="L116:M116"/>
    <mergeCell ref="C113:G113"/>
    <mergeCell ref="H113:I113"/>
    <mergeCell ref="J113:K113"/>
    <mergeCell ref="L113:M113"/>
    <mergeCell ref="N115:O115"/>
    <mergeCell ref="P115:Q115"/>
    <mergeCell ref="C114:G114"/>
    <mergeCell ref="H114:I114"/>
    <mergeCell ref="J114:K114"/>
    <mergeCell ref="C115:G115"/>
    <mergeCell ref="N114:O114"/>
    <mergeCell ref="P114:Q114"/>
    <mergeCell ref="N108:O108"/>
    <mergeCell ref="P108:Q108"/>
    <mergeCell ref="N109:O109"/>
    <mergeCell ref="P109:Q109"/>
    <mergeCell ref="P110:Q110"/>
    <mergeCell ref="N113:O113"/>
    <mergeCell ref="P113:Q113"/>
    <mergeCell ref="C108:G108"/>
    <mergeCell ref="H108:I108"/>
    <mergeCell ref="J108:K108"/>
    <mergeCell ref="L108:M108"/>
    <mergeCell ref="C109:G109"/>
    <mergeCell ref="H109:I109"/>
    <mergeCell ref="J109:K109"/>
    <mergeCell ref="L109:M109"/>
    <mergeCell ref="H115:I115"/>
    <mergeCell ref="G102:P102"/>
    <mergeCell ref="Q102:R102"/>
    <mergeCell ref="C106:G106"/>
    <mergeCell ref="H106:I106"/>
    <mergeCell ref="J106:K106"/>
    <mergeCell ref="L106:M106"/>
    <mergeCell ref="N106:O106"/>
    <mergeCell ref="P106:Q106"/>
    <mergeCell ref="N98:P98"/>
    <mergeCell ref="Q98:R98"/>
    <mergeCell ref="N99:P99"/>
    <mergeCell ref="Q99:R99"/>
    <mergeCell ref="M100:P100"/>
    <mergeCell ref="Q100:R100"/>
    <mergeCell ref="G92:P92"/>
    <mergeCell ref="Q92:R92"/>
    <mergeCell ref="G93:P93"/>
    <mergeCell ref="Q93:R93"/>
    <mergeCell ref="N97:P97"/>
    <mergeCell ref="Q97:R97"/>
    <mergeCell ref="D87:E87"/>
    <mergeCell ref="N87:P87"/>
    <mergeCell ref="Q87:R87"/>
    <mergeCell ref="G89:P89"/>
    <mergeCell ref="Q89:R89"/>
    <mergeCell ref="G90:P90"/>
    <mergeCell ref="Q90:R90"/>
    <mergeCell ref="D85:E85"/>
    <mergeCell ref="N85:P85"/>
    <mergeCell ref="Q85:R85"/>
    <mergeCell ref="D86:E86"/>
    <mergeCell ref="N86:P86"/>
    <mergeCell ref="Q86:R86"/>
    <mergeCell ref="G78:P78"/>
    <mergeCell ref="Q78:R78"/>
    <mergeCell ref="G79:P79"/>
    <mergeCell ref="Q79:R79"/>
    <mergeCell ref="D83:L83"/>
    <mergeCell ref="Q83:R83"/>
    <mergeCell ref="D75:E75"/>
    <mergeCell ref="N75:P75"/>
    <mergeCell ref="Q75:R75"/>
    <mergeCell ref="D76:E76"/>
    <mergeCell ref="N76:P76"/>
    <mergeCell ref="Q76:R76"/>
    <mergeCell ref="D72:E72"/>
    <mergeCell ref="N72:P72"/>
    <mergeCell ref="Q72:R72"/>
    <mergeCell ref="D73:E73"/>
    <mergeCell ref="Q73:R73"/>
    <mergeCell ref="D74:E74"/>
    <mergeCell ref="Q74:R74"/>
    <mergeCell ref="D70:E70"/>
    <mergeCell ref="N70:P70"/>
    <mergeCell ref="Q70:R70"/>
    <mergeCell ref="D71:E71"/>
    <mergeCell ref="N71:P71"/>
    <mergeCell ref="Q71:R71"/>
    <mergeCell ref="D68:E68"/>
    <mergeCell ref="N68:P68"/>
    <mergeCell ref="Q68:R68"/>
    <mergeCell ref="D69:E69"/>
    <mergeCell ref="N69:P69"/>
    <mergeCell ref="Q69:R69"/>
    <mergeCell ref="D66:E66"/>
    <mergeCell ref="N66:P66"/>
    <mergeCell ref="Q66:R66"/>
    <mergeCell ref="D67:E67"/>
    <mergeCell ref="N67:P67"/>
    <mergeCell ref="Q67:R67"/>
    <mergeCell ref="D59:E59"/>
    <mergeCell ref="N59:P59"/>
    <mergeCell ref="Q59:R59"/>
    <mergeCell ref="G61:P61"/>
    <mergeCell ref="Q61:R61"/>
    <mergeCell ref="D64:L64"/>
    <mergeCell ref="Q64:R64"/>
    <mergeCell ref="A51:T51"/>
    <mergeCell ref="D56:L56"/>
    <mergeCell ref="Q56:R56"/>
    <mergeCell ref="D58:E58"/>
    <mergeCell ref="N58:P58"/>
    <mergeCell ref="Q58:R58"/>
    <mergeCell ref="D44:L44"/>
    <mergeCell ref="Q44:R44"/>
    <mergeCell ref="D46:E46"/>
    <mergeCell ref="N46:P46"/>
    <mergeCell ref="Q46:R46"/>
    <mergeCell ref="D47:E47"/>
    <mergeCell ref="N47:P47"/>
    <mergeCell ref="Q47:R47"/>
    <mergeCell ref="G4:Q4"/>
    <mergeCell ref="C5:F5"/>
    <mergeCell ref="A39:T39"/>
    <mergeCell ref="A42:T42"/>
    <mergeCell ref="A1:B5"/>
    <mergeCell ref="C1:F2"/>
    <mergeCell ref="C3:F3"/>
    <mergeCell ref="C4:F4"/>
    <mergeCell ref="G49:P49"/>
    <mergeCell ref="Q49:R49"/>
  </mergeCells>
  <phoneticPr fontId="0" type="noConversion"/>
  <pageMargins left="0.94513888888888886" right="0.2361111111111111" top="0.31527777777777777" bottom="0.59097222222222223" header="0.27569444444444446" footer="0.31527777777777777"/>
  <pageSetup paperSize="9" firstPageNumber="0" orientation="portrait" horizontalDpi="300" verticalDpi="300" r:id="rId1"/>
  <headerFooter alignWithMargins="0">
    <oddHeader>&amp;R&amp;7 
&amp;P</oddHeader>
    <oddFooter>&amp;L&amp;7       &amp;11_______________________________________________________________________
&amp;7       &amp;D&amp;10 &amp;R&amp;11_____
&amp;6OBRADIO : &amp;7 M. ZUBAK,  građ. teh.</oddFooter>
  </headerFooter>
  <rowBreaks count="2" manualBreakCount="2">
    <brk id="40" max="16383" man="1"/>
    <brk id="95" max="16383" man="1"/>
  </rowBreaks>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15</vt:i4>
      </vt:variant>
      <vt:variant>
        <vt:lpstr>Imenovani rasponi</vt:lpstr>
      </vt:variant>
      <vt:variant>
        <vt:i4>16</vt:i4>
      </vt:variant>
    </vt:vector>
  </HeadingPairs>
  <TitlesOfParts>
    <vt:vector size="31" baseType="lpstr">
      <vt:lpstr>NU</vt:lpstr>
      <vt:lpstr>Ugovor</vt:lpstr>
      <vt:lpstr>LOKAC</vt:lpstr>
      <vt:lpstr>IMEN. PROJ</vt:lpstr>
      <vt:lpstr>OVL (2)</vt:lpstr>
      <vt:lpstr>TROS</vt:lpstr>
      <vt:lpstr>TEH. OPIS</vt:lpstr>
      <vt:lpstr>Projektni zadatak</vt:lpstr>
      <vt:lpstr>PREDRAČ VRIJ</vt:lpstr>
      <vt:lpstr>Predmjer</vt:lpstr>
      <vt:lpstr>001</vt:lpstr>
      <vt:lpstr>Troškovnik</vt:lpstr>
      <vt:lpstr>Iskaz količina </vt:lpstr>
      <vt:lpstr>Predmjer (2)</vt:lpstr>
      <vt:lpstr>Sastavnice</vt:lpstr>
      <vt:lpstr>'IMEN. PROJ'!Ispis_naslova</vt:lpstr>
      <vt:lpstr>'Iskaz količina '!Ispis_naslova</vt:lpstr>
      <vt:lpstr>LOKAC!Ispis_naslova</vt:lpstr>
      <vt:lpstr>NU!Ispis_naslova</vt:lpstr>
      <vt:lpstr>Predmjer!Ispis_naslova</vt:lpstr>
      <vt:lpstr>'Predmjer (2)'!Ispis_naslova</vt:lpstr>
      <vt:lpstr>'PREDRAČ VRIJ'!Ispis_naslova</vt:lpstr>
      <vt:lpstr>'TEH. OPIS'!Ispis_naslova</vt:lpstr>
      <vt:lpstr>TROS!Ispis_naslova</vt:lpstr>
      <vt:lpstr>Troškovnik!Ispis_naslova</vt:lpstr>
      <vt:lpstr>'Iskaz količina '!Podrucje_ispisa</vt:lpstr>
      <vt:lpstr>NU!Podrucje_ispisa</vt:lpstr>
      <vt:lpstr>Predmjer!Podrucje_ispisa</vt:lpstr>
      <vt:lpstr>'Predmjer (2)'!Podrucje_ispisa</vt:lpstr>
      <vt:lpstr>TROS!Podrucje_ispisa</vt:lpstr>
      <vt:lpstr>Troškovnik!Podrucje_ispisa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D Č</dc:creator>
  <cp:lastModifiedBy>Administrator</cp:lastModifiedBy>
  <cp:lastPrinted>2023-11-08T13:36:35Z</cp:lastPrinted>
  <dcterms:created xsi:type="dcterms:W3CDTF">2011-06-06T12:22:25Z</dcterms:created>
  <dcterms:modified xsi:type="dcterms:W3CDTF">2023-11-10T07:50:04Z</dcterms:modified>
</cp:coreProperties>
</file>